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drawings/drawing9.xml" ContentType="application/vnd.openxmlformats-officedocument.drawing+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19"/>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1" sheetId="13" r:id="rId13"/>
    <sheet name="PT 01" sheetId="14" r:id="rId14"/>
    <sheet name="02" sheetId="15" r:id="rId15"/>
    <sheet name="PT02" sheetId="16" r:id="rId16"/>
    <sheet name="03" sheetId="17" r:id="rId17"/>
    <sheet name="PT03" sheetId="18" r:id="rId18"/>
    <sheet name="04" sheetId="19" r:id="rId19"/>
    <sheet name="PT04" sheetId="20" r:id="rId20"/>
    <sheet name="05" sheetId="21" r:id="rId21"/>
    <sheet name="06" sheetId="22" r:id="rId22"/>
    <sheet name="07" sheetId="23" r:id="rId23"/>
    <sheet name="11" sheetId="24" r:id="rId24"/>
    <sheet name="12" sheetId="25" r:id="rId25"/>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_xlfn.COUNTIFS" hidden="1">#NAME?</definedName>
    <definedName name="_xlfn.SUMIFS" hidden="1">#NAME?</definedName>
    <definedName name="Nguyennhan" localSheetId="23">'[8]Nguyen_nhan'!$B$3:$B$16</definedName>
    <definedName name="Nguyennhan" localSheetId="24">'[8]Nguyen_nhan'!$B$3:$B$16</definedName>
    <definedName name="Nguyennhan">'[1]Nguyen_nhan'!$B$3:$B$16</definedName>
    <definedName name="_xlnm.Print_Area" localSheetId="12">'01'!$A$1:$N$26</definedName>
    <definedName name="_xlnm.Print_Area" localSheetId="14">'02'!$A$1:$O$26</definedName>
    <definedName name="_xlnm.Print_Area" localSheetId="16">'03'!$A$1:$N$27</definedName>
    <definedName name="_xlnm.Print_Area" localSheetId="18">'04'!$A$1:$O$26</definedName>
    <definedName name="_xlnm.Print_Area" localSheetId="21">'06'!$A$1:$S$114</definedName>
    <definedName name="_xlnm.Print_Area" localSheetId="22">'07'!$A$1:$T$115</definedName>
    <definedName name="_xlnm.Print_Area" localSheetId="23">'11'!$A$1:$U$32</definedName>
    <definedName name="_xlnm.Print_Area" localSheetId="1">'Mãu BC mien giam 8'!$A$1:$N$36</definedName>
    <definedName name="_xlnm.Print_Area" localSheetId="15">'PT02'!$A$1:$C$40</definedName>
    <definedName name="_xlnm.Print_Area" localSheetId="19">'PT04'!$A$1:$C$41</definedName>
    <definedName name="_xlnm.Print_Titles" localSheetId="21">'06'!$6:$10</definedName>
    <definedName name="_xlnm.Print_Titles" localSheetId="22">'07'!$6:$10</definedName>
    <definedName name="_xlnm.Print_Titles" localSheetId="10">'bieu lay so lieu bc viet'!$6:$11</definedName>
    <definedName name="TCTD" localSheetId="23">#REF!</definedName>
    <definedName name="TCTD" localSheetId="24">#REF!</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25.xml><?xml version="1.0" encoding="utf-8"?>
<comments xmlns="http://schemas.openxmlformats.org/spreadsheetml/2006/main">
  <authors>
    <author>GiadinhBaCuc</author>
  </authors>
  <commentLis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<sst xmlns="http://schemas.openxmlformats.org/spreadsheetml/2006/main" count="3494" uniqueCount="812">
  <si>
    <t>I</t>
  </si>
  <si>
    <t>II</t>
  </si>
  <si>
    <t xml:space="preserve">Tổng số
</t>
  </si>
  <si>
    <t>Số việc</t>
  </si>
  <si>
    <t>NGƯỜI LẬP BIỂU</t>
  </si>
  <si>
    <t xml:space="preserve">A
</t>
  </si>
  <si>
    <t>A</t>
  </si>
  <si>
    <t>Chia ra:</t>
  </si>
  <si>
    <t>Đơn vị tính: Việc</t>
  </si>
  <si>
    <t>III</t>
  </si>
  <si>
    <t>Số tiền</t>
  </si>
  <si>
    <t>……tháng/năm ……..</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</si>
  <si>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</si>
  <si>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</si>
  <si>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</si>
  <si>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</si>
  <si>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</si>
  <si>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</si>
  <si>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</si>
  <si>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</si>
  <si>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</si>
  <si>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</si>
  <si>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</si>
  <si>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</si>
  <si>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</si>
  <si>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</si>
  <si>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</si>
  <si>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</si>
  <si>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</si>
  <si>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</si>
  <si>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</si>
  <si>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</si>
  <si>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</si>
  <si>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</si>
  <si>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</si>
  <si>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</si>
  <si>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Biểu số: 08/TK-THA</t>
  </si>
  <si>
    <t>Tổng số</t>
  </si>
  <si>
    <t>Tổng số</t>
  </si>
  <si>
    <t>Tổng
 số</t>
  </si>
  <si>
    <t xml:space="preserve">                    A</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</si>
  <si>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</si>
  <si>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</si>
  <si>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</si>
  <si>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</si>
  <si>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</si>
  <si>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</si>
  <si>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</si>
  <si>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</si>
  <si>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</si>
  <si>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Biểu này được dùng chung cho Chấp hành viên, Chi cục Thi hành án dân sự và Cục Thi hành án dân sự;</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</si>
  <si>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</si>
  <si>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</si>
  <si>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</si>
  <si>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</si>
  <si>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</si>
  <si>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</si>
  <si>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</si>
  <si>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</si>
  <si>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</si>
  <si>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</si>
  <si>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</si>
  <si>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Đối với việc ủy thác thi hành án chỉ thống kê đối với việc đã ra quyết định ủy thác thi hành án;</t>
  </si>
  <si>
    <t xml:space="preserve"> - Đối với Chi cục thi hành án dân sự chỉ thống kê số của Chi cục;</t>
  </si>
  <si>
    <t>- Số việc đình chỉ tại điểm 1.2, Mục II không bao gồm số việc miễn tại điểm 1.4, Mục II;</t>
  </si>
  <si>
    <t>- Điểm 4.1 chỉ thống kê những việc cơ quan chưa ra quyết định hoãn thi hành án.</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</si>
  <si>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</si>
  <si>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</si>
  <si>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</si>
  <si>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</si>
  <si>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</si>
  <si>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</si>
  <si>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</si>
  <si>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</si>
  <si>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</si>
  <si>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</si>
  <si>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</si>
  <si>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</si>
  <si>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9</t>
  </si>
  <si>
    <t>KẾT QUẢ THI HÀNH ÁN DÂN SỰ TÍNH BẰNG TIỀN</t>
  </si>
  <si>
    <t xml:space="preserve">Số tiền trong các bản án, quyết định có căn cứ giám đốc thẩm, tái  thẩm          </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</si>
  <si>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</si>
  <si>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</si>
  <si>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</si>
  <si>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</si>
  <si>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</si>
  <si>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</si>
  <si>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</si>
  <si>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</si>
  <si>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</si>
  <si>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</si>
  <si>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</si>
  <si>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</si>
  <si>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</si>
  <si>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</si>
  <si>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</si>
  <si>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</si>
  <si>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</si>
  <si>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</si>
  <si>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</si>
  <si>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</si>
  <si>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</si>
  <si>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</si>
  <si>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</si>
  <si>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</si>
  <si>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</si>
  <si>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</si>
  <si>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</si>
  <si>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</si>
  <si>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</si>
  <si>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</si>
  <si>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</si>
  <si>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</si>
  <si>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</si>
  <si>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</si>
  <si>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</si>
  <si>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</si>
  <si>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</si>
  <si>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Chủ động thi hành án</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</si>
  <si>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</si>
  <si>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</si>
  <si>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</si>
  <si>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</si>
  <si>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</si>
  <si>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</si>
  <si>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</si>
  <si>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</si>
  <si>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</si>
  <si>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</si>
  <si>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</si>
  <si>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</si>
  <si>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</si>
  <si>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</si>
  <si>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</si>
  <si>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</si>
  <si>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</si>
  <si>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</si>
  <si>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</si>
  <si>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</si>
  <si>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</si>
  <si>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</si>
  <si>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</si>
  <si>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</si>
  <si>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</si>
  <si>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</si>
  <si>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</si>
  <si>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</si>
  <si>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</si>
  <si>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</si>
  <si>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</si>
  <si>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</si>
  <si>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</si>
  <si>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r>
      <t>Tỷ lệ % =</t>
    </r>
    <r>
      <rPr>
        <sz val="10"/>
        <rFont val="Times New Roman"/>
        <family val="1"/>
      </rPr>
      <t xml:space="preserve"> (Xong+đình chỉ)/Có điều kiện *100%</t>
    </r>
  </si>
  <si>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</si>
  <si>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</si>
  <si>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</si>
  <si>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</si>
  <si>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</si>
  <si>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</si>
  <si>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</si>
  <si>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</si>
  <si>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</si>
  <si>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</si>
  <si>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</si>
  <si>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</si>
  <si>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</si>
  <si>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</si>
  <si>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</si>
  <si>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</si>
  <si>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</si>
  <si>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</si>
  <si>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</si>
  <si>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</si>
  <si>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</si>
  <si>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</si>
  <si>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</si>
  <si>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</si>
  <si>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</si>
  <si>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</si>
  <si>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</si>
  <si>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</si>
  <si>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PHÂN TÍCH MỘT SỐ CHỈ TIÊU 
VIỆC THI HÀNH ÁN DÂN SỰ CHỦ ĐỘNG</t>
  </si>
  <si>
    <t>Theo yêu cầu thi hành án</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</si>
  <si>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</si>
  <si>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</si>
  <si>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</si>
  <si>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</si>
  <si>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</si>
  <si>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</si>
  <si>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</si>
  <si>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</si>
  <si>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</si>
  <si>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</si>
  <si>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xml:space="preserve"> KẾT QUẢ THI HÀNH ÁN DÂN SỰ TÍNH BẰNG TIỀN</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</si>
  <si>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</si>
  <si>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</si>
  <si>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</si>
  <si>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</si>
  <si>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</si>
  <si>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</si>
  <si>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</si>
  <si>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</si>
  <si>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r>
      <t>Tỷ lệ % =</t>
    </r>
    <r>
      <rPr>
        <sz val="9"/>
        <rFont val="Times New Roman"/>
        <family val="1"/>
      </rPr>
      <t xml:space="preserve"> (Xong+đình chỉ + giảm)/Có điều kiện *100%</t>
    </r>
  </si>
  <si>
    <t>Theo điểm e khoản 2</t>
  </si>
  <si>
    <t>PHÂN TÍCH MỘT SỐ CHỈ TIÊU 
TIỀN THI HÀNH ÁN DÂN SỰ CHỦ ĐỘNG</t>
  </si>
  <si>
    <t>PHÂN TÍCH MỘT SỐ CHỈ TIÊU 
TIỀN THI HÀNH ÁN DÂN SỰ THEO YÊU  CẦU</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</si>
  <si>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</si>
  <si>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</si>
  <si>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</si>
  <si>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</si>
  <si>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</si>
  <si>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</si>
  <si>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</si>
  <si>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</si>
  <si>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</si>
  <si>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</si>
  <si>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</si>
  <si>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</si>
  <si>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</si>
  <si>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</si>
  <si>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</si>
  <si>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</si>
  <si>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</si>
  <si>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</si>
  <si>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</si>
  <si>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</si>
  <si>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</si>
  <si>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</si>
  <si>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</si>
  <si>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</si>
  <si>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</si>
  <si>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</si>
  <si>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</si>
  <si>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</si>
  <si>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</si>
  <si>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</si>
  <si>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</si>
  <si>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</si>
  <si>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</si>
  <si>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</si>
  <si>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</si>
  <si>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</si>
  <si>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</si>
  <si>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</si>
  <si>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</si>
  <si>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</si>
  <si>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</si>
  <si>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</si>
  <si>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</si>
  <si>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</si>
  <si>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</si>
  <si>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</si>
  <si>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</si>
  <si>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</si>
  <si>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</si>
  <si>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</si>
  <si>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</si>
  <si>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</si>
  <si>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</si>
  <si>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</si>
  <si>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</si>
  <si>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</si>
  <si>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</si>
  <si>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</si>
  <si>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</si>
  <si>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</si>
  <si>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</si>
  <si>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</si>
  <si>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</si>
  <si>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</si>
  <si>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</si>
  <si>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</si>
  <si>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</si>
  <si>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</si>
  <si>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</si>
  <si>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</si>
  <si>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</si>
  <si>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</si>
  <si>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</si>
  <si>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</si>
  <si>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</si>
  <si>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</si>
  <si>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</si>
  <si>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</si>
  <si>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</si>
  <si>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</si>
  <si>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</si>
  <si>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</si>
  <si>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</si>
  <si>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</si>
  <si>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</si>
  <si>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</si>
  <si>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</si>
  <si>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</si>
  <si>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</si>
  <si>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</si>
  <si>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</si>
  <si>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</si>
  <si>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</si>
  <si>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</si>
  <si>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</si>
  <si>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</si>
  <si>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</si>
  <si>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</si>
  <si>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</si>
  <si>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</si>
  <si>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</si>
  <si>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</si>
  <si>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</si>
  <si>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</si>
  <si>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</si>
  <si>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</si>
  <si>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</si>
  <si>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</si>
  <si>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</si>
  <si>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</si>
  <si>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</si>
  <si>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</si>
  <si>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</si>
  <si>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</si>
  <si>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</si>
  <si>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</si>
  <si>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</si>
  <si>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</si>
  <si>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</si>
  <si>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</si>
  <si>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</si>
  <si>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</si>
  <si>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</si>
  <si>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</si>
  <si>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</si>
  <si>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</si>
  <si>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</si>
  <si>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</si>
  <si>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</si>
  <si>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</si>
  <si>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Chia theo bản án, quyết định:</t>
  </si>
  <si>
    <t>Chia theo bản án quyết định:</t>
  </si>
  <si>
    <t>Chia theo đối tượng được thi hành án</t>
  </si>
  <si>
    <r>
      <t xml:space="preserve">Số lượng </t>
    </r>
    <r>
      <rPr>
        <sz val="14"/>
        <rFont val="Times New Roman"/>
        <family val="1"/>
      </rPr>
      <t>(việc)</t>
    </r>
    <r>
      <rPr>
        <b/>
        <sz val="14"/>
        <rFont val="Times New Roman"/>
        <family val="1"/>
      </rPr>
      <t xml:space="preserve">
</t>
    </r>
  </si>
  <si>
    <r>
      <t xml:space="preserve">Số lượng </t>
    </r>
    <r>
      <rPr>
        <sz val="14"/>
        <rFont val="Times New Roman"/>
        <family val="1"/>
      </rPr>
      <t>(việc)</t>
    </r>
  </si>
  <si>
    <r>
      <t xml:space="preserve">Số lượng </t>
    </r>
    <r>
      <rPr>
        <sz val="14"/>
        <rFont val="Times New Roman"/>
        <family val="1"/>
      </rPr>
      <t>(1.000 VN đồng)</t>
    </r>
  </si>
  <si>
    <t xml:space="preserve">                                   Đơn vị tính: Việc</t>
  </si>
  <si>
    <t>Ban hành theo TT số: 08/2015/TT-BTP</t>
  </si>
  <si>
    <t>ngày 26 tháng 6 năm 2015</t>
  </si>
  <si>
    <t>Truy thu</t>
  </si>
  <si>
    <t>Số tạm đình chỉ thi hành án (Điều 49 Luật Thi hành án dân sự)</t>
  </si>
  <si>
    <t>Số đình chỉ thi hành án (Điều 50 Luật Thi hành án dân sự)</t>
  </si>
  <si>
    <t>Số hoãn thi hành án (Điều 48 Luật Thi hành án dân sự )</t>
  </si>
  <si>
    <t xml:space="preserve"> Số chưa có điều kiện thi hành ( Điều 44a Luật Thi hành án dân sự)</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</si>
  <si>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</si>
  <si>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</si>
  <si>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</si>
  <si>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</si>
  <si>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</si>
  <si>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</si>
  <si>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</si>
  <si>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</si>
  <si>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</si>
  <si>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</si>
  <si>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</si>
  <si>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</si>
  <si>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</si>
  <si>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</si>
  <si>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</si>
  <si>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</si>
  <si>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</si>
  <si>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</si>
  <si>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</si>
  <si>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</si>
  <si>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</si>
  <si>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</si>
  <si>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</si>
  <si>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</si>
  <si>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</si>
  <si>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</si>
  <si>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</si>
  <si>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</si>
  <si>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</si>
  <si>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</si>
  <si>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</si>
  <si>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</si>
  <si>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</si>
  <si>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</si>
  <si>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</si>
  <si>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</si>
  <si>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</si>
  <si>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</si>
  <si>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</si>
  <si>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</si>
  <si>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</si>
  <si>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</si>
  <si>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</si>
  <si>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</si>
  <si>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</si>
  <si>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</si>
  <si>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</si>
  <si>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</si>
  <si>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</si>
  <si>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</si>
  <si>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</si>
  <si>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</si>
  <si>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</si>
  <si>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</si>
  <si>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</si>
  <si>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</si>
  <si>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</si>
  <si>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</si>
  <si>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</si>
  <si>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</si>
  <si>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</si>
  <si>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</si>
  <si>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</si>
  <si>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</si>
  <si>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</si>
  <si>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</si>
  <si>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</si>
  <si>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</si>
  <si>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</si>
  <si>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</si>
  <si>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</si>
  <si>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</si>
  <si>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</si>
  <si>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</si>
  <si>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</si>
  <si>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</si>
  <si>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</si>
  <si>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</si>
  <si>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</si>
  <si>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</si>
  <si>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</si>
  <si>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</si>
  <si>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</si>
  <si>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</si>
  <si>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</si>
  <si>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</si>
  <si>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</si>
  <si>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</si>
  <si>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</si>
  <si>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</si>
  <si>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</si>
  <si>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</si>
  <si>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</si>
  <si>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</si>
  <si>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</si>
  <si>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</si>
  <si>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</si>
  <si>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</si>
  <si>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</si>
  <si>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</si>
  <si>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</si>
  <si>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</si>
  <si>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</si>
  <si>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</si>
  <si>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</si>
  <si>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</si>
  <si>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</si>
  <si>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</si>
  <si>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</si>
  <si>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</si>
  <si>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</si>
  <si>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</si>
  <si>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</si>
  <si>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</si>
  <si>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</si>
  <si>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</si>
  <si>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</si>
  <si>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</si>
  <si>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</si>
  <si>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</si>
  <si>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</si>
  <si>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</si>
  <si>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</si>
  <si>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</si>
  <si>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</si>
  <si>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</si>
  <si>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</si>
  <si>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</si>
  <si>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</si>
  <si>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</si>
  <si>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</si>
  <si>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</si>
  <si>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</si>
  <si>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</si>
  <si>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</si>
  <si>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</si>
  <si>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</si>
  <si>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</si>
  <si>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</si>
  <si>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</si>
  <si>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</si>
  <si>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</si>
  <si>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</si>
  <si>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</si>
  <si>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</si>
  <si>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</si>
  <si>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</si>
  <si>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</si>
  <si>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</si>
  <si>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kiểm tra 1</t>
  </si>
  <si>
    <t>kiểm tra 2</t>
  </si>
  <si>
    <t>KIỂM TRA</t>
  </si>
  <si>
    <t>B 3+B4</t>
  </si>
  <si>
    <t>B 7</t>
  </si>
  <si>
    <t>CHÊNH  B5 và B7</t>
  </si>
  <si>
    <t>CHÊNH  B3 + B4 và B 5</t>
  </si>
  <si>
    <t>NGHIỆP VỤ</t>
  </si>
  <si>
    <t>LƯƠNG SƠN</t>
  </si>
  <si>
    <t>KỲ SƠN</t>
  </si>
  <si>
    <t>THÀNH PHỐ</t>
  </si>
  <si>
    <t>ĐÀ BẮC</t>
  </si>
  <si>
    <t>TÂN LẠC</t>
  </si>
  <si>
    <t>LẠC SƠN</t>
  </si>
  <si>
    <t>YÊN THỦY</t>
  </si>
  <si>
    <t>MAI CHÂU</t>
  </si>
  <si>
    <t>KIM BÔI</t>
  </si>
  <si>
    <t>LẠC THỦY</t>
  </si>
  <si>
    <t>CAO PHONG</t>
  </si>
  <si>
    <t>CỤC TRƯỞNG</t>
  </si>
  <si>
    <t>TOÀN TỈNH</t>
  </si>
  <si>
    <t>Hòa Bình, ngày 06 tháng 01 năm 2016</t>
  </si>
  <si>
    <t>CHI CỤC TRƯỞNG</t>
  </si>
  <si>
    <t>Tịch thu và truy thu tách riêng</t>
  </si>
  <si>
    <r>
      <t xml:space="preserve">Đơn vị  nhận báo cáo: </t>
    </r>
    <r>
      <rPr>
        <b/>
        <sz val="11"/>
        <rFont val="Times New Roman"/>
        <family val="1"/>
      </rPr>
      <t>Tổng cục</t>
    </r>
  </si>
  <si>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</si>
  <si>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</si>
  <si>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</si>
  <si>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</si>
  <si>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</si>
  <si>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</si>
  <si>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</si>
  <si>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</si>
  <si>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</si>
  <si>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</si>
  <si>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</si>
  <si>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</si>
  <si>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</si>
  <si>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</si>
  <si>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</si>
  <si>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</si>
  <si>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</si>
  <si>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</si>
  <si>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</si>
  <si>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</si>
  <si>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</si>
  <si>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</si>
  <si>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</si>
  <si>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</si>
  <si>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</si>
  <si>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</si>
  <si>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</si>
  <si>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</si>
  <si>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</si>
  <si>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</si>
  <si>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03 tháng/năm 2016</t>
  </si>
  <si>
    <t>V</t>
  </si>
  <si>
    <t>Tên đơn vị báo cáo:</t>
  </si>
  <si>
    <t xml:space="preserve">Đơn vị báo cáo: </t>
  </si>
  <si>
    <t>Báo cáo tháng</t>
  </si>
  <si>
    <t>Người lập biểu</t>
  </si>
  <si>
    <t>Người ký báo cáo</t>
  </si>
  <si>
    <t>Chức danh người ký báo cáo</t>
  </si>
  <si>
    <t>Ngày ký báo cáo</t>
  </si>
  <si>
    <t xml:space="preserve"> Số chưa có điều kiện thi hành</t>
  </si>
  <si>
    <t>Số đình chỉ thi hành án</t>
  </si>
  <si>
    <t>Số tạm đình chỉ thi hành án</t>
  </si>
  <si>
    <t xml:space="preserve">Số hoãn thi hành án </t>
  </si>
  <si>
    <t xml:space="preserve">Số tạm đình chỉ thi hành án </t>
  </si>
  <si>
    <t>Số chưa có điều kiện thi hành</t>
  </si>
  <si>
    <t>Số hoãn thi hành án</t>
  </si>
  <si>
    <t xml:space="preserve">Số đình chỉ thi hành án </t>
  </si>
  <si>
    <t>PHÂN TÍCH MỘT SỐ CHỈ TIÊU
VIỆC THI HÀNH ÁN DÂN SỰ THEO YÊU CẦU</t>
  </si>
  <si>
    <t>Số  hoãn thi hành án</t>
  </si>
  <si>
    <t>Số  tạm đình chỉ thi hành án</t>
  </si>
  <si>
    <t xml:space="preserve">Số  chưa có điều kiện thi hành </t>
  </si>
  <si>
    <t>1.9</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</si>
  <si>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</si>
  <si>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</si>
  <si>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</si>
  <si>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</si>
  <si>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</si>
  <si>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</si>
  <si>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</si>
  <si>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</si>
  <si>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KHIẾU NẠI VÀ GIẢI QUYẾT KHIẾU NẠI TRONG THI HÀNH ÁN DÂN SỰ</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</si>
  <si>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</si>
  <si>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</si>
  <si>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</si>
  <si>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</si>
  <si>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</si>
  <si>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</si>
  <si>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</si>
  <si>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</si>
  <si>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</si>
  <si>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</si>
  <si>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</si>
  <si>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</si>
  <si>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</si>
  <si>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</si>
  <si>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Chia ra;</t>
  </si>
  <si>
    <t>Số năm trước chuyển sang</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</si>
  <si>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</si>
  <si>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</si>
  <si>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</si>
  <si>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</si>
  <si>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</si>
  <si>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</si>
  <si>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Số mới nhận</t>
  </si>
  <si>
    <t xml:space="preserve">            A</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</si>
  <si>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</si>
  <si>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</si>
  <si>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</si>
  <si>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</si>
  <si>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Đơn vị tính: việc và  đơn</t>
  </si>
  <si>
    <t>Số việc tiếp nhận( Việc)</t>
  </si>
  <si>
    <t xml:space="preserve">Kết quả giải quyết số việc thuộc thẩm quyền (Viêc) </t>
  </si>
  <si>
    <t>Chia theo thời
 điểm thụ lý</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</si>
  <si>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</si>
  <si>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</si>
  <si>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</si>
  <si>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</si>
  <si>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</si>
  <si>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</si>
  <si>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</si>
  <si>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</si>
  <si>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</si>
  <si>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</si>
  <si>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</si>
  <si>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</si>
  <si>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</si>
  <si>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</si>
  <si>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</si>
  <si>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</si>
  <si>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</si>
  <si>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</si>
  <si>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</si>
  <si>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</si>
  <si>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</si>
  <si>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</si>
  <si>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Số đình chỉ
</t>
  </si>
  <si>
    <r>
      <t xml:space="preserve">Đơn vị nhận báo cáo: </t>
    </r>
    <r>
      <rPr>
        <b/>
        <sz val="12"/>
        <rFont val="Times New Roman"/>
        <family val="1"/>
      </rPr>
      <t>Tổng cục THADS</t>
    </r>
  </si>
  <si>
    <r>
      <t>Đơn vị gửi báo cáo:</t>
    </r>
    <r>
      <rPr>
        <b/>
        <sz val="12"/>
        <rFont val="Times New Roman"/>
        <family val="1"/>
      </rPr>
      <t xml:space="preserve"> </t>
    </r>
  </si>
  <si>
    <t>Biểu số: 11/TK-THA</t>
  </si>
  <si>
    <t>Biểu số: 12/TK-THA</t>
  </si>
  <si>
    <t xml:space="preserve">Cục Thi hành án dân sự tỉnh Lâm Đồng </t>
  </si>
  <si>
    <t>Phạm Ngọc Hoa</t>
  </si>
  <si>
    <t xml:space="preserve">Trần Hữu Thọ </t>
  </si>
  <si>
    <t>Chi cục Thi hành án Đà Lạt</t>
  </si>
  <si>
    <t>Chi cục Thi hành án Bảo Lộc</t>
  </si>
  <si>
    <t xml:space="preserve">Chi cục Thi hành án Lạc Dương </t>
  </si>
  <si>
    <t>Chi cục Thi hành án Đơn Dương</t>
  </si>
  <si>
    <t>Chi cục Thi hành án Đức Trọng</t>
  </si>
  <si>
    <t xml:space="preserve">Chi cục Thi hành án Lâm Hà </t>
  </si>
  <si>
    <t>Chi cục Thi hành án Di Linh</t>
  </si>
  <si>
    <t>Chi cục Thi hành án Bảo Lâm</t>
  </si>
  <si>
    <t xml:space="preserve">Chi cục Thi hành án Đạ Huoai </t>
  </si>
  <si>
    <t xml:space="preserve">Chi cục Thi hành án  Đạ Tẻh </t>
  </si>
  <si>
    <t>Chi cục Thi hành án Cát Tiên</t>
  </si>
  <si>
    <t xml:space="preserve">Chi cục Thi hành án Đam Rông </t>
  </si>
  <si>
    <t>0</t>
  </si>
  <si>
    <t>Cục Thi hành án DS tỉnh</t>
  </si>
  <si>
    <t xml:space="preserve">Cục Thi hành án DS tỉnh </t>
  </si>
  <si>
    <t>Tôn Tích Bình</t>
  </si>
  <si>
    <t>Nguyễn Hữu Tài</t>
  </si>
  <si>
    <t>Nguyễn Thị Thúy Lan</t>
  </si>
  <si>
    <t>Nguyễn Hồng Chương</t>
  </si>
  <si>
    <t>Nguyễn Anh Tú</t>
  </si>
  <si>
    <t>Trần Hữu Phước</t>
  </si>
  <si>
    <t>Lê Thị Hồng Ngọc</t>
  </si>
  <si>
    <t>Võ Duy Linh</t>
  </si>
  <si>
    <t xml:space="preserve">Chi cục THA Đà Lạt </t>
  </si>
  <si>
    <t>Mai Văn Hưng</t>
  </si>
  <si>
    <t>Nguyễn Ngọc Thiện</t>
  </si>
  <si>
    <t>Nguyễn Thị Hoa</t>
  </si>
  <si>
    <t>Cao Xuân Thành</t>
  </si>
  <si>
    <t>Bùi Đăng Khoa</t>
  </si>
  <si>
    <t>Nguyễn Hồng Quảng</t>
  </si>
  <si>
    <t>Hồ Thanh Hiền</t>
  </si>
  <si>
    <t xml:space="preserve">Chi cục THA TP Bảo Lộc </t>
  </si>
  <si>
    <t>2.3</t>
  </si>
  <si>
    <t>Nguyễn Viết Tư</t>
  </si>
  <si>
    <t>2.4</t>
  </si>
  <si>
    <t>Bùi Văn Tiền</t>
  </si>
  <si>
    <t>2.5</t>
  </si>
  <si>
    <t>2.6</t>
  </si>
  <si>
    <t>Lê Thành Nam</t>
  </si>
  <si>
    <t>2.7</t>
  </si>
  <si>
    <t>Đinh Văn Thơm</t>
  </si>
  <si>
    <t>Lê Văn Hùng</t>
  </si>
  <si>
    <t>Chi cục THA  Lạc Dương</t>
  </si>
  <si>
    <t>Chi cục THA  Đơn Dương</t>
  </si>
  <si>
    <t>Trương Văn Sinh</t>
  </si>
  <si>
    <t>Hoàng Văn Cường</t>
  </si>
  <si>
    <t>Phan Ánh Đường</t>
  </si>
  <si>
    <t xml:space="preserve">Chi cục THA Đức Trọng </t>
  </si>
  <si>
    <t>Cao Văn Nhu</t>
  </si>
  <si>
    <t>Trương Văn Sang</t>
  </si>
  <si>
    <t>5.4</t>
  </si>
  <si>
    <t>5.5</t>
  </si>
  <si>
    <t>5.6</t>
  </si>
  <si>
    <t xml:space="preserve">Chi cục THA Lâm Hà </t>
  </si>
  <si>
    <t>Chi cục THA Đam Rông</t>
  </si>
  <si>
    <t>7.1</t>
  </si>
  <si>
    <t>Phạm Trọng Vĩnh</t>
  </si>
  <si>
    <t>7.2</t>
  </si>
  <si>
    <t>Cil K'In</t>
  </si>
  <si>
    <t xml:space="preserve">Chi cục THA Di Linh </t>
  </si>
  <si>
    <t>8.1</t>
  </si>
  <si>
    <t xml:space="preserve">Phạm Văn Linh </t>
  </si>
  <si>
    <t>8.2</t>
  </si>
  <si>
    <t>8.3</t>
  </si>
  <si>
    <t>8.4</t>
  </si>
  <si>
    <t>8.5</t>
  </si>
  <si>
    <t xml:space="preserve">Lê Quý Đôn </t>
  </si>
  <si>
    <t xml:space="preserve">Chi cục THA Bảo Lâm </t>
  </si>
  <si>
    <t>9.1</t>
  </si>
  <si>
    <t>9.2</t>
  </si>
  <si>
    <t>Đỗ Đình Nga</t>
  </si>
  <si>
    <t>9.3</t>
  </si>
  <si>
    <t>Nguyễn Quốc Phú</t>
  </si>
  <si>
    <t>Chi cục THA Đạ Huoai</t>
  </si>
  <si>
    <t>10.1</t>
  </si>
  <si>
    <t>10.2</t>
  </si>
  <si>
    <t>Trần Như Hải</t>
  </si>
  <si>
    <t>10.3</t>
  </si>
  <si>
    <t xml:space="preserve">Chi cục THA Đạ Tẻh </t>
  </si>
  <si>
    <t>11.1</t>
  </si>
  <si>
    <t xml:space="preserve">Phạm Quốc Thành </t>
  </si>
  <si>
    <t>11.2</t>
  </si>
  <si>
    <t>Trần Lê Tuấn</t>
  </si>
  <si>
    <t>11.3</t>
  </si>
  <si>
    <t>Nguyễn Thị Nhàn</t>
  </si>
  <si>
    <t>Chi cục THA Cát Tiên</t>
  </si>
  <si>
    <t>12.1</t>
  </si>
  <si>
    <t>Võ Kế Thuật</t>
  </si>
  <si>
    <t xml:space="preserve">Chi cục THA Lạc Dương </t>
  </si>
  <si>
    <t>Phạm Quốc Thành</t>
  </si>
  <si>
    <t>Cục THADS tỉnh</t>
  </si>
  <si>
    <t xml:space="preserve">Chi cục THA Bảo Lộc </t>
  </si>
  <si>
    <t>Chi cục THA Đà Lạt</t>
  </si>
  <si>
    <t xml:space="preserve">Vũ Ngọc Thành </t>
  </si>
  <si>
    <t>Vũ Ngọc Thành</t>
  </si>
  <si>
    <t xml:space="preserve">   KẾT QUẢ THI HÀNH ÁN DÂN SỰ TÍNH BẰNG TIỀN</t>
  </si>
  <si>
    <t xml:space="preserve">Trần Duy Hoài </t>
  </si>
  <si>
    <t>7.3</t>
  </si>
  <si>
    <t xml:space="preserve">Trần Ba </t>
  </si>
  <si>
    <t>Trần Ba</t>
  </si>
  <si>
    <t>6.3</t>
  </si>
  <si>
    <t>6.4</t>
  </si>
  <si>
    <t>Chủ động</t>
  </si>
  <si>
    <t xml:space="preserve">Theo đơn </t>
  </si>
  <si>
    <t>Nguyễn Sỹ Cần</t>
  </si>
  <si>
    <t>Nguyễn Văn Ban</t>
  </si>
  <si>
    <t>Nguyễn Tuấn Anh</t>
  </si>
  <si>
    <t>Trương Hoài Nam</t>
  </si>
  <si>
    <t>1.10</t>
  </si>
  <si>
    <t>Nguyễn Thị Phương Dung</t>
  </si>
  <si>
    <t xml:space="preserve">Nguyễn Thị Phương Dung </t>
  </si>
  <si>
    <t>Nguyễn Trung Lộc</t>
  </si>
  <si>
    <t>Chế Đình Châu</t>
  </si>
  <si>
    <t xml:space="preserve">Chế Đình Châu </t>
  </si>
  <si>
    <t>6.2</t>
  </si>
  <si>
    <t>6.1</t>
  </si>
  <si>
    <t xml:space="preserve">Võ Thị Hồng Nhung </t>
  </si>
  <si>
    <t>5.7</t>
  </si>
  <si>
    <t>5.8</t>
  </si>
  <si>
    <t>Nguyễn Đức Hiển</t>
  </si>
  <si>
    <t xml:space="preserve">Hoàng Văn Đông </t>
  </si>
  <si>
    <t xml:space="preserve">Nguyễn Thị Ngọc Thạch </t>
  </si>
  <si>
    <t>9.4</t>
  </si>
  <si>
    <t>9.5</t>
  </si>
  <si>
    <t>Võ Văn Thư</t>
  </si>
  <si>
    <t>Phạm Như Sơn</t>
  </si>
  <si>
    <t>6.5</t>
  </si>
  <si>
    <t>6.6</t>
  </si>
  <si>
    <t>6.7</t>
  </si>
  <si>
    <t>Nguyễn Như Anh</t>
  </si>
  <si>
    <t>Nguyễn Quang Kiên</t>
  </si>
  <si>
    <t>Nguyễn Khắc Trường</t>
  </si>
  <si>
    <t xml:space="preserve">Đinh Hữu Chí </t>
  </si>
  <si>
    <t>Lê Quý Đôn</t>
  </si>
  <si>
    <t>107</t>
  </si>
  <si>
    <t>19</t>
  </si>
  <si>
    <t xml:space="preserve">Võ Quốc Tuấn </t>
  </si>
  <si>
    <t>Võ Quốc Tuấn</t>
  </si>
  <si>
    <t>8.6</t>
  </si>
  <si>
    <t>Lê Đức Tiến</t>
  </si>
  <si>
    <t>Bùi Văn Thiệp</t>
  </si>
  <si>
    <t>Lê Văn Hà</t>
  </si>
  <si>
    <t>Mai Vũ Hoài Nam</t>
  </si>
  <si>
    <t>Hoàng Văn Thuấn</t>
  </si>
  <si>
    <t>9.6</t>
  </si>
  <si>
    <t>53</t>
  </si>
  <si>
    <t>Vũ Thị Trâm</t>
  </si>
  <si>
    <t>Ông Văn Tuân</t>
  </si>
  <si>
    <t>Kơ Să Ha Jduly</t>
  </si>
  <si>
    <t>Nguyễn Hiền</t>
  </si>
  <si>
    <t>37</t>
  </si>
  <si>
    <t>26</t>
  </si>
  <si>
    <t>20</t>
  </si>
  <si>
    <t>94</t>
  </si>
  <si>
    <t>67</t>
  </si>
  <si>
    <t>Cao Thị Thanh Nhàn</t>
  </si>
  <si>
    <t>Nguyễn Văn Giáo</t>
  </si>
  <si>
    <t>Nguyễn Thế Uy</t>
  </si>
  <si>
    <t>Đỗ Văn Lâm</t>
  </si>
  <si>
    <t>03 tháng / năm 2019</t>
  </si>
  <si>
    <t>Hoàng Văn Đông</t>
  </si>
  <si>
    <t>Đinh Hữu Chí</t>
  </si>
  <si>
    <t xml:space="preserve">Nguyễn T.Ngọc Thạch </t>
  </si>
  <si>
    <t xml:space="preserve">Nguyễn Văn Tuấn </t>
  </si>
  <si>
    <t>Lâm Đồng, ngày 07 tháng 01 năm 2019</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</si>
</sst>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_(* #,##0.0_);_(* \(#,##0.0\);_(* &quot;-&quot;_);_(@_)"/>
    <numFmt numFmtId="211" formatCode="_(* #,##0.00_);_(* \(#,##0.00\);_(* &quot;-&quot;_);_(@_)"/>
    <numFmt numFmtId="212" formatCode="#,##0.0"/>
    <numFmt numFmtId="213" formatCode="0.0%"/>
    <numFmt numFmtId="214" formatCode="0.000%"/>
    <numFmt numFmtId="215" formatCode="0.0000%"/>
    <numFmt numFmtId="216" formatCode="_(* #,##0_);_(* \(#,##0\);_(* \-_);_(@_)"/>
    <numFmt numFmtId="217" formatCode="#,##0.000"/>
    <numFmt numFmtId="218" formatCode="0.0"/>
  </numFmts>
  <fonts count="164">
    <font>
      <sz val="12"/>
      <name val="Times New Roman"/>
      <family val="1"/>
    </font>
    <font>
      <sz val="12"/>
      <name val=".VnTime"/>
      <family val="2"/>
    </font>
    <font>
      <sz val="8"/>
      <name val=".VnTime"/>
      <family val="2"/>
    </font>
    <font>
      <sz val="10"/>
      <name val=".vntime"/>
      <family val="2"/>
    </font>
    <font>
      <b/>
      <sz val="12"/>
      <name val=".VnTimeH"/>
      <family val="2"/>
    </font>
    <font>
      <sz val="9"/>
      <name val=".VnTime"/>
      <family val="2"/>
    </font>
    <font>
      <b/>
      <sz val="12"/>
      <name val=".VnTime"/>
      <family val="2"/>
    </font>
    <font>
      <b/>
      <sz val="12"/>
      <name val="Times New Roman"/>
      <family val="1"/>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b/>
      <sz val="12"/>
      <color indexed="9"/>
      <name val="Times New Roman"/>
      <family val="1"/>
    </font>
    <font>
      <i/>
      <sz val="9"/>
      <name val="Times New Roman"/>
      <family val="1"/>
    </font>
    <font>
      <sz val="13"/>
      <name val="Arial"/>
      <family val="2"/>
    </font>
    <font>
      <b/>
      <sz val="8"/>
      <name val="Arial"/>
      <family val="2"/>
    </font>
    <font>
      <sz val="12"/>
      <color indexed="8"/>
      <name val="Times New Roman"/>
      <family val="1"/>
    </font>
    <font>
      <sz val="9"/>
      <color indexed="8"/>
      <name val="Times New Roman"/>
      <family val="1"/>
    </font>
    <font>
      <sz val="11"/>
      <color indexed="59"/>
      <name val="Times New Roman"/>
      <family val="1"/>
    </font>
    <font>
      <sz val="11"/>
      <color indexed="8"/>
      <name val="Times New Roman"/>
      <family val="1"/>
    </font>
    <font>
      <b/>
      <sz val="7"/>
      <name val="Times New Roman"/>
      <family val="1"/>
    </font>
    <font>
      <b/>
      <sz val="10"/>
      <name val=".VnTime"/>
      <family val="2"/>
    </font>
    <font>
      <b/>
      <sz val="10"/>
      <color indexed="10"/>
      <name val="Times New Roman"/>
      <family val="1"/>
    </font>
    <font>
      <sz val="12"/>
      <color indexed="8"/>
      <name val="Arial"/>
      <family val="2"/>
    </font>
    <font>
      <sz val="10.5"/>
      <color indexed="8"/>
      <name val="Times New Roman"/>
      <family val="1"/>
    </font>
    <font>
      <sz val="11"/>
      <name val="VNI-Times"/>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9"/>
      <color indexed="8"/>
      <name val=".VnHelvetInsH"/>
      <family val="0"/>
    </font>
    <font>
      <sz val="8"/>
      <color indexed="8"/>
      <name val=".VnHelvetInsH"/>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2"/>
      <color rgb="FFFF0000"/>
      <name val="Times New Roman"/>
      <family val="1"/>
    </font>
    <font>
      <sz val="10.5"/>
      <color rgb="FF000000"/>
      <name val="Times New Roman"/>
      <family val="1"/>
    </font>
    <font>
      <sz val="11"/>
      <color rgb="FF000000"/>
      <name val="Times New Roman"/>
      <family val="1"/>
    </font>
    <font>
      <b/>
      <sz val="11"/>
      <color rgb="FFFF0000"/>
      <name val="Times New Roman"/>
      <family val="1"/>
    </font>
    <font>
      <sz val="12"/>
      <color rgb="FF000000"/>
      <name val="Times New Roman"/>
      <family val="1"/>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solid">
        <fgColor indexed="4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57"/>
      </left>
      <right>
        <color indexed="63"/>
      </right>
      <top style="thin">
        <color indexed="57"/>
      </top>
      <bottom style="thin">
        <color indexed="57"/>
      </bottom>
    </border>
    <border>
      <left style="thin"/>
      <right style="thin"/>
      <top style="thin"/>
      <bottom style="double"/>
    </border>
    <border>
      <left style="thin">
        <color indexed="57"/>
      </left>
      <right style="thin">
        <color indexed="57"/>
      </right>
      <top style="thin">
        <color indexed="57"/>
      </top>
      <bottom style="thin">
        <color indexed="57"/>
      </bottom>
    </border>
    <border>
      <left>
        <color indexed="63"/>
      </left>
      <right style="thin">
        <color indexed="57"/>
      </right>
      <top style="thin">
        <color indexed="57"/>
      </top>
      <bottom style="thin">
        <color indexed="57"/>
      </bottom>
    </border>
    <border>
      <left style="thin">
        <color indexed="57"/>
      </left>
      <right style="thin">
        <color indexed="57"/>
      </right>
      <top>
        <color indexed="63"/>
      </top>
      <bottom style="thin">
        <color indexed="57"/>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thin"/>
      <bottom style="thin"/>
    </border>
    <border>
      <left>
        <color indexed="63"/>
      </left>
      <right>
        <color indexed="63"/>
      </right>
      <top>
        <color indexed="63"/>
      </top>
      <bottom style="double"/>
    </border>
    <border>
      <left style="thin"/>
      <right style="double"/>
      <top style="double"/>
      <bottom style="thin"/>
    </border>
    <border>
      <left style="thin"/>
      <right style="thin"/>
      <top style="double"/>
      <bottom style="thin"/>
    </border>
    <border>
      <left style="double"/>
      <right style="thin"/>
      <top style="double"/>
      <bottom style="thin"/>
    </border>
  </borders>
  <cellStyleXfs count="1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1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142"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42"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142"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142"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42"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1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142" fillId="1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42" fillId="16"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42" fillId="17"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143" fillId="19"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143" fillId="21"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1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1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43" fillId="2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143" fillId="26"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143" fillId="28"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143" fillId="30"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143" fillId="3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43" fillId="3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43" fillId="34"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144" fillId="36"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145" fillId="37" borderId="1" applyNumberFormat="0" applyAlignment="0" applyProtection="0"/>
    <xf numFmtId="0" fontId="45" fillId="38" borderId="2" applyNumberFormat="0" applyAlignment="0" applyProtection="0"/>
    <xf numFmtId="0" fontId="45" fillId="38" borderId="2" applyNumberFormat="0" applyAlignment="0" applyProtection="0"/>
    <xf numFmtId="0" fontId="146" fillId="39" borderId="3" applyNumberFormat="0" applyAlignment="0" applyProtection="0"/>
    <xf numFmtId="0" fontId="46" fillId="40" borderId="4" applyNumberFormat="0" applyAlignment="0" applyProtection="0"/>
    <xf numFmtId="0" fontId="46"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3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148" fillId="41"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149" fillId="0" borderId="5"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150" fillId="0" borderId="7"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151" fillId="0" borderId="9"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1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152" fillId="42" borderId="1" applyNumberFormat="0" applyAlignment="0" applyProtection="0"/>
    <xf numFmtId="0" fontId="52" fillId="9" borderId="2" applyNumberFormat="0" applyAlignment="0" applyProtection="0"/>
    <xf numFmtId="0" fontId="52" fillId="9" borderId="2" applyNumberFormat="0" applyAlignment="0" applyProtection="0"/>
    <xf numFmtId="0" fontId="153" fillId="0" borderId="11"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154" fillId="43"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0" fillId="0" borderId="0">
      <alignment/>
      <protection/>
    </xf>
    <xf numFmtId="0" fontId="32"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0" fillId="45" borderId="13" applyNumberFormat="0" applyFont="0" applyAlignment="0" applyProtection="0"/>
    <xf numFmtId="0" fontId="42" fillId="46" borderId="14" applyNumberFormat="0" applyFont="0" applyAlignment="0" applyProtection="0"/>
    <xf numFmtId="0" fontId="42" fillId="46" borderId="14" applyNumberFormat="0" applyFont="0" applyAlignment="0" applyProtection="0"/>
    <xf numFmtId="0" fontId="155" fillId="37" borderId="15" applyNumberFormat="0" applyAlignment="0" applyProtection="0"/>
    <xf numFmtId="0" fontId="55" fillId="38" borderId="16" applyNumberFormat="0" applyAlignment="0" applyProtection="0"/>
    <xf numFmtId="0" fontId="55" fillId="38" borderId="16"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0" fillId="0" borderId="0" applyFill="0" applyBorder="0" applyAlignment="0" applyProtection="0"/>
    <xf numFmtId="9" fontId="32"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0" fontId="1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57" fillId="0" borderId="17"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1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cellStyleXfs>
  <cellXfs count="1358">
    <xf numFmtId="0" fontId="0" fillId="0" borderId="0" xfId="0" applyAlignment="1">
      <alignment/>
    </xf>
    <xf numFmtId="49" fontId="1" fillId="0" borderId="0" xfId="0" applyNumberFormat="1" applyFont="1" applyAlignment="1">
      <alignment/>
    </xf>
    <xf numFmtId="49" fontId="0" fillId="0" borderId="0" xfId="0" applyNumberFormat="1" applyFill="1" applyAlignment="1">
      <alignment/>
    </xf>
    <xf numFmtId="49" fontId="14" fillId="0" borderId="0" xfId="96" applyNumberFormat="1" applyFont="1" applyBorder="1" applyAlignment="1">
      <alignment vertical="center"/>
    </xf>
    <xf numFmtId="49" fontId="14" fillId="0" borderId="19" xfId="96" applyNumberFormat="1" applyFont="1" applyBorder="1" applyAlignment="1">
      <alignment vertical="center"/>
    </xf>
    <xf numFmtId="49" fontId="10" fillId="0" borderId="20" xfId="0" applyNumberFormat="1" applyFont="1" applyBorder="1" applyAlignment="1">
      <alignment horizontal="center"/>
    </xf>
    <xf numFmtId="49" fontId="8" fillId="0" borderId="0" xfId="0" applyNumberFormat="1" applyFont="1" applyAlignment="1">
      <alignment/>
    </xf>
    <xf numFmtId="49" fontId="10" fillId="0" borderId="20" xfId="0" applyNumberFormat="1" applyFont="1" applyFill="1" applyBorder="1" applyAlignment="1">
      <alignment horizontal="left"/>
    </xf>
    <xf numFmtId="49" fontId="12"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10" fillId="0" borderId="22" xfId="0" applyNumberFormat="1" applyFont="1" applyFill="1" applyBorder="1" applyAlignment="1">
      <alignment/>
    </xf>
    <xf numFmtId="49" fontId="10" fillId="0" borderId="20" xfId="0" applyNumberFormat="1" applyFont="1" applyFill="1" applyBorder="1" applyAlignment="1">
      <alignment horizontal="center" vertical="center" wrapText="1"/>
    </xf>
    <xf numFmtId="49" fontId="11" fillId="0" borderId="20" xfId="0" applyNumberFormat="1" applyFont="1" applyFill="1" applyBorder="1" applyAlignment="1">
      <alignment horizontal="center"/>
    </xf>
    <xf numFmtId="49" fontId="11" fillId="0" borderId="20" xfId="0" applyNumberFormat="1" applyFont="1" applyFill="1" applyBorder="1" applyAlignment="1">
      <alignment horizontal="left"/>
    </xf>
    <xf numFmtId="49" fontId="21" fillId="0" borderId="20" xfId="0" applyNumberFormat="1" applyFont="1" applyFill="1" applyBorder="1" applyAlignment="1">
      <alignment horizontal="center" vertical="center" wrapText="1"/>
    </xf>
    <xf numFmtId="49" fontId="11" fillId="0" borderId="23" xfId="0" applyNumberFormat="1" applyFont="1" applyFill="1" applyBorder="1" applyAlignment="1">
      <alignment horizontal="center"/>
    </xf>
    <xf numFmtId="49" fontId="17" fillId="0" borderId="20" xfId="0" applyNumberFormat="1" applyFont="1" applyFill="1" applyBorder="1" applyAlignment="1">
      <alignment horizontal="left"/>
    </xf>
    <xf numFmtId="49" fontId="10" fillId="0" borderId="20" xfId="0" applyNumberFormat="1" applyFont="1" applyFill="1" applyBorder="1" applyAlignment="1">
      <alignment horizontal="center"/>
    </xf>
    <xf numFmtId="49" fontId="12" fillId="0" borderId="20" xfId="0" applyNumberFormat="1" applyFont="1" applyFill="1" applyBorder="1" applyAlignment="1">
      <alignment horizontal="center"/>
    </xf>
    <xf numFmtId="49" fontId="22" fillId="0" borderId="20" xfId="0" applyNumberFormat="1" applyFont="1" applyFill="1" applyBorder="1" applyAlignment="1">
      <alignment horizontal="center"/>
    </xf>
    <xf numFmtId="49" fontId="25" fillId="0" borderId="0" xfId="0" applyNumberFormat="1" applyFont="1" applyFill="1" applyAlignment="1">
      <alignment/>
    </xf>
    <xf numFmtId="49" fontId="27" fillId="0" borderId="0" xfId="0" applyNumberFormat="1" applyFont="1" applyFill="1" applyAlignment="1">
      <alignment/>
    </xf>
    <xf numFmtId="49" fontId="7" fillId="0" borderId="0" xfId="0" applyNumberFormat="1" applyFont="1" applyFill="1" applyAlignment="1">
      <alignment/>
    </xf>
    <xf numFmtId="49" fontId="18" fillId="0" borderId="0" xfId="0" applyNumberFormat="1" applyFont="1" applyFill="1" applyAlignment="1">
      <alignment wrapText="1"/>
    </xf>
    <xf numFmtId="49" fontId="8" fillId="0" borderId="0" xfId="0" applyNumberFormat="1" applyFont="1" applyFill="1" applyAlignment="1">
      <alignment/>
    </xf>
    <xf numFmtId="49" fontId="7" fillId="0" borderId="0" xfId="0" applyNumberFormat="1" applyFont="1" applyFill="1" applyAlignment="1">
      <alignment wrapText="1"/>
    </xf>
    <xf numFmtId="49" fontId="10" fillId="0" borderId="20" xfId="0" applyNumberFormat="1" applyFont="1" applyFill="1" applyBorder="1" applyAlignment="1">
      <alignment/>
    </xf>
    <xf numFmtId="49" fontId="20" fillId="0" borderId="0" xfId="0" applyNumberFormat="1" applyFont="1" applyFill="1" applyBorder="1" applyAlignment="1">
      <alignment vertical="center" wrapText="1"/>
    </xf>
    <xf numFmtId="49" fontId="23" fillId="0" borderId="0" xfId="0" applyNumberFormat="1" applyFont="1" applyFill="1" applyAlignment="1">
      <alignment/>
    </xf>
    <xf numFmtId="49" fontId="28" fillId="0" borderId="0" xfId="0" applyNumberFormat="1" applyFont="1" applyFill="1" applyBorder="1" applyAlignment="1">
      <alignment vertical="center" wrapText="1"/>
    </xf>
    <xf numFmtId="49" fontId="12" fillId="0" borderId="0" xfId="0" applyNumberFormat="1" applyFont="1" applyAlignment="1">
      <alignment/>
    </xf>
    <xf numFmtId="49" fontId="0" fillId="0" borderId="0" xfId="0" applyNumberFormat="1" applyFont="1" applyAlignment="1">
      <alignment/>
    </xf>
    <xf numFmtId="49" fontId="0" fillId="0" borderId="20" xfId="0" applyNumberFormat="1" applyFont="1" applyBorder="1" applyAlignment="1">
      <alignment/>
    </xf>
    <xf numFmtId="49" fontId="0" fillId="0" borderId="0" xfId="0" applyNumberFormat="1" applyFont="1" applyBorder="1" applyAlignment="1">
      <alignment/>
    </xf>
    <xf numFmtId="0" fontId="0" fillId="0" borderId="0" xfId="0" applyFont="1" applyAlignment="1">
      <alignment/>
    </xf>
    <xf numFmtId="2" fontId="0" fillId="0" borderId="20" xfId="0" applyNumberFormat="1" applyFont="1" applyBorder="1" applyAlignment="1">
      <alignment horizontal="left" vertical="center" wrapText="1"/>
    </xf>
    <xf numFmtId="49" fontId="0" fillId="47" borderId="20" xfId="0" applyNumberFormat="1" applyFont="1" applyFill="1" applyBorder="1" applyAlignment="1">
      <alignment/>
    </xf>
    <xf numFmtId="3" fontId="8" fillId="47" borderId="20" xfId="142" applyNumberFormat="1" applyFont="1" applyFill="1" applyBorder="1" applyAlignment="1" applyProtection="1">
      <alignment horizontal="center" vertical="center"/>
      <protection/>
    </xf>
    <xf numFmtId="49" fontId="0" fillId="47" borderId="0" xfId="144" applyNumberFormat="1" applyFont="1" applyFill="1" applyBorder="1" applyAlignment="1">
      <alignment horizontal="left"/>
      <protection/>
    </xf>
    <xf numFmtId="49" fontId="0" fillId="0" borderId="0" xfId="144" applyNumberFormat="1" applyFont="1">
      <alignment/>
      <protection/>
    </xf>
    <xf numFmtId="49" fontId="0" fillId="0" borderId="0" xfId="144" applyNumberFormat="1">
      <alignment/>
      <protection/>
    </xf>
    <xf numFmtId="49" fontId="0" fillId="0" borderId="0" xfId="144" applyNumberFormat="1" applyFont="1" applyAlignment="1">
      <alignment horizontal="left"/>
      <protection/>
    </xf>
    <xf numFmtId="49" fontId="0" fillId="0" borderId="0" xfId="144" applyNumberFormat="1" applyFont="1" applyBorder="1" applyAlignment="1">
      <alignment wrapText="1"/>
      <protection/>
    </xf>
    <xf numFmtId="49" fontId="20" fillId="0" borderId="0" xfId="144" applyNumberFormat="1" applyFont="1" applyAlignment="1">
      <alignment/>
      <protection/>
    </xf>
    <xf numFmtId="49" fontId="0" fillId="0" borderId="0" xfId="144" applyNumberFormat="1" applyFont="1" applyBorder="1" applyAlignment="1">
      <alignment horizontal="left" wrapText="1"/>
      <protection/>
    </xf>
    <xf numFmtId="49" fontId="23" fillId="0" borderId="0" xfId="144" applyNumberFormat="1" applyFont="1" applyAlignment="1">
      <alignment horizontal="left"/>
      <protection/>
    </xf>
    <xf numFmtId="49" fontId="0" fillId="0" borderId="0" xfId="144" applyNumberFormat="1" applyFont="1" applyFill="1" applyAlignment="1">
      <alignment/>
      <protection/>
    </xf>
    <xf numFmtId="49" fontId="0" fillId="0" borderId="0" xfId="144" applyNumberFormat="1" applyFont="1" applyFill="1" applyAlignment="1">
      <alignment horizontal="center"/>
      <protection/>
    </xf>
    <xf numFmtId="49" fontId="0" fillId="0" borderId="0" xfId="144" applyNumberFormat="1" applyFont="1" applyAlignment="1">
      <alignment horizontal="center"/>
      <protection/>
    </xf>
    <xf numFmtId="49" fontId="0" fillId="0" borderId="0" xfId="144" applyNumberFormat="1" applyFont="1" applyFill="1">
      <alignment/>
      <protection/>
    </xf>
    <xf numFmtId="49" fontId="18" fillId="47" borderId="22" xfId="144" applyNumberFormat="1" applyFont="1" applyFill="1" applyBorder="1" applyAlignment="1">
      <alignment/>
      <protection/>
    </xf>
    <xf numFmtId="49" fontId="12" fillId="0" borderId="20" xfId="144" applyNumberFormat="1" applyFont="1" applyFill="1" applyBorder="1" applyAlignment="1">
      <alignment horizontal="center" vertical="center" wrapText="1"/>
      <protection/>
    </xf>
    <xf numFmtId="49" fontId="59" fillId="48" borderId="20" xfId="144" applyNumberFormat="1" applyFont="1" applyFill="1" applyBorder="1" applyAlignment="1">
      <alignment horizontal="center"/>
      <protection/>
    </xf>
    <xf numFmtId="49" fontId="12" fillId="0" borderId="21" xfId="144" applyNumberFormat="1" applyFont="1" applyFill="1" applyBorder="1" applyAlignment="1">
      <alignment horizontal="center" vertical="center" wrapText="1"/>
      <protection/>
    </xf>
    <xf numFmtId="49" fontId="12" fillId="0" borderId="20" xfId="144" applyNumberFormat="1" applyFont="1" applyBorder="1" applyAlignment="1">
      <alignment horizontal="center" vertical="center" wrapText="1"/>
      <protection/>
    </xf>
    <xf numFmtId="49" fontId="60" fillId="0" borderId="20" xfId="144" applyNumberFormat="1" applyFont="1" applyFill="1" applyBorder="1" applyAlignment="1">
      <alignment horizontal="center" vertical="center" wrapText="1"/>
      <protection/>
    </xf>
    <xf numFmtId="49" fontId="23" fillId="0" borderId="20" xfId="144" applyNumberFormat="1" applyFont="1" applyBorder="1" applyAlignment="1">
      <alignment horizontal="center" vertical="center"/>
      <protection/>
    </xf>
    <xf numFmtId="3" fontId="0" fillId="0" borderId="20" xfId="144" applyNumberFormat="1" applyFont="1" applyBorder="1" applyAlignment="1">
      <alignment horizontal="center" vertical="center"/>
      <protection/>
    </xf>
    <xf numFmtId="3" fontId="0" fillId="0" borderId="20" xfId="144" applyNumberFormat="1" applyFont="1" applyBorder="1" applyAlignment="1">
      <alignment vertical="center"/>
      <protection/>
    </xf>
    <xf numFmtId="49" fontId="0" fillId="0" borderId="0" xfId="144" applyNumberFormat="1" applyAlignment="1">
      <alignment vertical="center"/>
      <protection/>
    </xf>
    <xf numFmtId="3" fontId="58" fillId="3" borderId="20" xfId="144" applyNumberFormat="1" applyFont="1" applyFill="1" applyBorder="1" applyAlignment="1">
      <alignment vertical="center"/>
      <protection/>
    </xf>
    <xf numFmtId="3" fontId="63" fillId="3" borderId="20" xfId="144" applyNumberFormat="1" applyFont="1" applyFill="1" applyBorder="1" applyAlignment="1">
      <alignment vertical="center"/>
      <protection/>
    </xf>
    <xf numFmtId="49" fontId="64" fillId="0" borderId="20" xfId="144" applyNumberFormat="1" applyFont="1" applyBorder="1" applyAlignment="1">
      <alignment horizontal="center" vertical="center"/>
      <protection/>
    </xf>
    <xf numFmtId="3" fontId="30" fillId="44" borderId="20" xfId="144" applyNumberFormat="1" applyFont="1" applyFill="1" applyBorder="1" applyAlignment="1">
      <alignment vertical="center"/>
      <protection/>
    </xf>
    <xf numFmtId="3" fontId="7" fillId="48" borderId="20" xfId="144" applyNumberFormat="1" applyFont="1" applyFill="1" applyBorder="1" applyAlignment="1">
      <alignment horizontal="center" vertical="center"/>
      <protection/>
    </xf>
    <xf numFmtId="3" fontId="7" fillId="48" borderId="20" xfId="144" applyNumberFormat="1" applyFont="1" applyFill="1" applyBorder="1" applyAlignment="1">
      <alignment vertical="center"/>
      <protection/>
    </xf>
    <xf numFmtId="49" fontId="12" fillId="44" borderId="20" xfId="144" applyNumberFormat="1" applyFont="1" applyFill="1" applyBorder="1" applyAlignment="1">
      <alignment horizontal="center" vertical="center"/>
      <protection/>
    </xf>
    <xf numFmtId="49" fontId="12" fillId="44" borderId="20" xfId="144" applyNumberFormat="1" applyFont="1" applyFill="1" applyBorder="1" applyAlignment="1">
      <alignment horizontal="left" vertical="center"/>
      <protection/>
    </xf>
    <xf numFmtId="3" fontId="34" fillId="48" borderId="20" xfId="144" applyNumberFormat="1" applyFont="1" applyFill="1" applyBorder="1" applyAlignment="1">
      <alignment vertical="center"/>
      <protection/>
    </xf>
    <xf numFmtId="3" fontId="34" fillId="0" borderId="20" xfId="144" applyNumberFormat="1" applyFont="1" applyFill="1" applyBorder="1" applyAlignment="1">
      <alignment vertical="center"/>
      <protection/>
    </xf>
    <xf numFmtId="9" fontId="0" fillId="0" borderId="0" xfId="156" applyFont="1" applyAlignment="1">
      <alignment vertical="center"/>
    </xf>
    <xf numFmtId="49" fontId="12" fillId="44" borderId="23" xfId="144" applyNumberFormat="1" applyFont="1" applyFill="1" applyBorder="1" applyAlignment="1">
      <alignment horizontal="center" vertical="center"/>
      <protection/>
    </xf>
    <xf numFmtId="3" fontId="30" fillId="44" borderId="20" xfId="144" applyNumberFormat="1" applyFont="1" applyFill="1" applyBorder="1" applyAlignment="1">
      <alignment vertical="center"/>
      <protection/>
    </xf>
    <xf numFmtId="49" fontId="8" fillId="0" borderId="20" xfId="144" applyNumberFormat="1" applyFont="1" applyBorder="1" applyAlignment="1">
      <alignment horizontal="center" vertical="center"/>
      <protection/>
    </xf>
    <xf numFmtId="49" fontId="8" fillId="47" borderId="20" xfId="144" applyNumberFormat="1" applyFont="1" applyFill="1" applyBorder="1" applyAlignment="1">
      <alignment horizontal="left" vertical="center"/>
      <protection/>
    </xf>
    <xf numFmtId="49" fontId="10" fillId="47" borderId="20" xfId="144" applyNumberFormat="1" applyFont="1" applyFill="1" applyBorder="1" applyAlignment="1">
      <alignment horizontal="left" vertical="center"/>
      <protection/>
    </xf>
    <xf numFmtId="3" fontId="34" fillId="0" borderId="20" xfId="146" applyNumberFormat="1" applyFont="1" applyFill="1" applyBorder="1" applyAlignment="1">
      <alignment vertical="center"/>
      <protection/>
    </xf>
    <xf numFmtId="49" fontId="25" fillId="0" borderId="0" xfId="144" applyNumberFormat="1" applyFont="1" applyAlignment="1">
      <alignment vertical="center"/>
      <protection/>
    </xf>
    <xf numFmtId="49" fontId="8" fillId="47" borderId="20" xfId="144" applyNumberFormat="1" applyFont="1" applyFill="1" applyBorder="1" applyAlignment="1">
      <alignment horizontal="left" vertical="center"/>
      <protection/>
    </xf>
    <xf numFmtId="3" fontId="34" fillId="0" borderId="20" xfId="146" applyNumberFormat="1" applyFont="1" applyFill="1" applyBorder="1" applyAlignment="1">
      <alignment horizontal="center" vertical="center"/>
      <protection/>
    </xf>
    <xf numFmtId="49" fontId="0" fillId="0" borderId="0" xfId="144" applyNumberFormat="1" applyFill="1">
      <alignment/>
      <protection/>
    </xf>
    <xf numFmtId="49" fontId="25" fillId="0" borderId="0" xfId="144" applyNumberFormat="1" applyFont="1">
      <alignment/>
      <protection/>
    </xf>
    <xf numFmtId="49" fontId="34" fillId="0" borderId="0" xfId="144" applyNumberFormat="1" applyFont="1" applyFill="1" applyBorder="1" applyAlignment="1">
      <alignment horizontal="center" wrapText="1"/>
      <protection/>
    </xf>
    <xf numFmtId="49" fontId="65" fillId="0" borderId="0" xfId="144" applyNumberFormat="1" applyFont="1" applyBorder="1">
      <alignment/>
      <protection/>
    </xf>
    <xf numFmtId="49" fontId="66" fillId="0" borderId="0" xfId="144" applyNumberFormat="1" applyFont="1">
      <alignment/>
      <protection/>
    </xf>
    <xf numFmtId="49" fontId="1" fillId="0" borderId="0" xfId="144" applyNumberFormat="1" applyFont="1">
      <alignment/>
      <protection/>
    </xf>
    <xf numFmtId="9" fontId="1" fillId="0" borderId="0" xfId="156" applyFont="1" applyAlignment="1">
      <alignment/>
    </xf>
    <xf numFmtId="49" fontId="67" fillId="0" borderId="0" xfId="144" applyNumberFormat="1" applyFont="1" applyBorder="1">
      <alignment/>
      <protection/>
    </xf>
    <xf numFmtId="49" fontId="30" fillId="0" borderId="0" xfId="144" applyNumberFormat="1" applyFont="1" applyBorder="1" applyAlignment="1">
      <alignment horizontal="center" wrapText="1"/>
      <protection/>
    </xf>
    <xf numFmtId="49" fontId="30" fillId="0" borderId="0" xfId="144" applyNumberFormat="1" applyFont="1" applyFill="1" applyBorder="1" applyAlignment="1">
      <alignment horizontal="center" wrapText="1"/>
      <protection/>
    </xf>
    <xf numFmtId="49" fontId="68" fillId="0" borderId="0" xfId="144" applyNumberFormat="1" applyFont="1" applyBorder="1">
      <alignment/>
      <protection/>
    </xf>
    <xf numFmtId="49" fontId="69" fillId="0" borderId="0" xfId="144" applyNumberFormat="1" applyFont="1" applyBorder="1" applyAlignment="1">
      <alignment wrapText="1"/>
      <protection/>
    </xf>
    <xf numFmtId="49" fontId="6" fillId="0" borderId="0" xfId="144" applyNumberFormat="1" applyFont="1" applyBorder="1">
      <alignment/>
      <protection/>
    </xf>
    <xf numFmtId="49" fontId="46" fillId="0" borderId="0" xfId="144" applyNumberFormat="1" applyFont="1" applyBorder="1" applyAlignment="1">
      <alignment horizontal="center" wrapText="1"/>
      <protection/>
    </xf>
    <xf numFmtId="49" fontId="46" fillId="0" borderId="0" xfId="144" applyNumberFormat="1" applyFont="1" applyFill="1" applyBorder="1" applyAlignment="1">
      <alignment horizontal="center" wrapText="1"/>
      <protection/>
    </xf>
    <xf numFmtId="49" fontId="70" fillId="0" borderId="0" xfId="144" applyNumberFormat="1" applyFont="1" applyBorder="1">
      <alignment/>
      <protection/>
    </xf>
    <xf numFmtId="49" fontId="34" fillId="0" borderId="0" xfId="144" applyNumberFormat="1" applyFont="1">
      <alignment/>
      <protection/>
    </xf>
    <xf numFmtId="49" fontId="34" fillId="0" borderId="0" xfId="144" applyNumberFormat="1" applyFont="1" applyFill="1">
      <alignment/>
      <protection/>
    </xf>
    <xf numFmtId="49" fontId="34" fillId="47" borderId="0" xfId="144" applyNumberFormat="1" applyFont="1" applyFill="1">
      <alignment/>
      <protection/>
    </xf>
    <xf numFmtId="0" fontId="30" fillId="0" borderId="0" xfId="144" applyFont="1" applyAlignment="1">
      <alignment horizontal="center"/>
      <protection/>
    </xf>
    <xf numFmtId="49" fontId="30" fillId="47" borderId="0" xfId="144" applyNumberFormat="1" applyFont="1" applyFill="1" applyAlignment="1">
      <alignment horizontal="center"/>
      <protection/>
    </xf>
    <xf numFmtId="0" fontId="72" fillId="0" borderId="0" xfId="144" applyFont="1" applyAlignment="1">
      <alignment/>
      <protection/>
    </xf>
    <xf numFmtId="0" fontId="7" fillId="0" borderId="0" xfId="144" applyFont="1" applyAlignment="1">
      <alignment/>
      <protection/>
    </xf>
    <xf numFmtId="49" fontId="37" fillId="0" borderId="0" xfId="144" applyNumberFormat="1" applyFont="1">
      <alignment/>
      <protection/>
    </xf>
    <xf numFmtId="3" fontId="0" fillId="0" borderId="0" xfId="144" applyNumberFormat="1" applyFont="1" applyFill="1">
      <alignment/>
      <protection/>
    </xf>
    <xf numFmtId="49" fontId="7" fillId="0" borderId="0" xfId="144" applyNumberFormat="1" applyFont="1" applyFill="1" applyAlignment="1">
      <alignment wrapText="1"/>
      <protection/>
    </xf>
    <xf numFmtId="49" fontId="0" fillId="0" borderId="0" xfId="144" applyNumberFormat="1" applyFont="1" applyFill="1" applyBorder="1" applyAlignment="1">
      <alignment/>
      <protection/>
    </xf>
    <xf numFmtId="49" fontId="0" fillId="0" borderId="0" xfId="144" applyNumberFormat="1" applyFont="1" applyFill="1" applyBorder="1">
      <alignment/>
      <protection/>
    </xf>
    <xf numFmtId="49" fontId="24" fillId="0" borderId="22" xfId="144" applyNumberFormat="1" applyFont="1" applyFill="1" applyBorder="1" applyAlignment="1">
      <alignment/>
      <protection/>
    </xf>
    <xf numFmtId="49" fontId="10" fillId="0" borderId="22" xfId="144" applyNumberFormat="1" applyFont="1" applyFill="1" applyBorder="1" applyAlignment="1">
      <alignment horizontal="center"/>
      <protection/>
    </xf>
    <xf numFmtId="49" fontId="0" fillId="0" borderId="0" xfId="144" applyNumberFormat="1" applyFill="1" applyBorder="1">
      <alignment/>
      <protection/>
    </xf>
    <xf numFmtId="49" fontId="11" fillId="0" borderId="20" xfId="144" applyNumberFormat="1" applyFont="1" applyFill="1" applyBorder="1" applyAlignment="1">
      <alignment horizontal="center" vertical="center" wrapText="1"/>
      <protection/>
    </xf>
    <xf numFmtId="49" fontId="24" fillId="0" borderId="20" xfId="144" applyNumberFormat="1" applyFont="1" applyFill="1" applyBorder="1" applyAlignment="1">
      <alignment horizontal="center" vertical="center" wrapText="1"/>
      <protection/>
    </xf>
    <xf numFmtId="3" fontId="35" fillId="3" borderId="20" xfId="144" applyNumberFormat="1" applyFont="1" applyFill="1" applyBorder="1" applyAlignment="1">
      <alignment horizontal="center" vertical="center" wrapText="1"/>
      <protection/>
    </xf>
    <xf numFmtId="3" fontId="75" fillId="3" borderId="20" xfId="144" applyNumberFormat="1" applyFont="1" applyFill="1" applyBorder="1" applyAlignment="1">
      <alignment horizontal="center" vertical="center" wrapText="1"/>
      <protection/>
    </xf>
    <xf numFmtId="3" fontId="11" fillId="44" borderId="20" xfId="144" applyNumberFormat="1" applyFont="1" applyFill="1" applyBorder="1" applyAlignment="1">
      <alignment horizontal="center" vertical="center" wrapText="1"/>
      <protection/>
    </xf>
    <xf numFmtId="49" fontId="12" fillId="0" borderId="20" xfId="144" applyNumberFormat="1" applyFont="1" applyFill="1" applyBorder="1" applyAlignment="1">
      <alignment horizontal="center"/>
      <protection/>
    </xf>
    <xf numFmtId="49" fontId="12" fillId="0" borderId="20" xfId="144" applyNumberFormat="1" applyFont="1" applyFill="1" applyBorder="1" applyAlignment="1">
      <alignment horizontal="left"/>
      <protection/>
    </xf>
    <xf numFmtId="3" fontId="10" fillId="44" borderId="20" xfId="144" applyNumberFormat="1" applyFont="1" applyFill="1" applyBorder="1" applyAlignment="1">
      <alignment horizontal="center" vertical="center" wrapText="1"/>
      <protection/>
    </xf>
    <xf numFmtId="3" fontId="10" fillId="0" borderId="20" xfId="144" applyNumberFormat="1" applyFont="1" applyFill="1" applyBorder="1" applyAlignment="1">
      <alignment horizontal="center" vertical="center" wrapText="1"/>
      <protection/>
    </xf>
    <xf numFmtId="9" fontId="0" fillId="0" borderId="0" xfId="156" applyFont="1" applyFill="1" applyAlignment="1">
      <alignment/>
    </xf>
    <xf numFmtId="49" fontId="12" fillId="44" borderId="23" xfId="144" applyNumberFormat="1" applyFont="1" applyFill="1" applyBorder="1" applyAlignment="1">
      <alignment horizontal="center"/>
      <protection/>
    </xf>
    <xf numFmtId="49" fontId="12" fillId="44" borderId="20" xfId="144" applyNumberFormat="1" applyFont="1" applyFill="1" applyBorder="1" applyAlignment="1">
      <alignment horizontal="left"/>
      <protection/>
    </xf>
    <xf numFmtId="49" fontId="8" fillId="0" borderId="23" xfId="144" applyNumberFormat="1" applyFont="1" applyFill="1" applyBorder="1" applyAlignment="1">
      <alignment horizontal="center"/>
      <protection/>
    </xf>
    <xf numFmtId="49" fontId="8" fillId="47" borderId="20" xfId="144" applyNumberFormat="1" applyFont="1" applyFill="1" applyBorder="1" applyAlignment="1">
      <alignment horizontal="left"/>
      <protection/>
    </xf>
    <xf numFmtId="3" fontId="10" fillId="47" borderId="20" xfId="144" applyNumberFormat="1" applyFont="1" applyFill="1" applyBorder="1" applyAlignment="1">
      <alignment horizontal="center" vertical="center" wrapText="1"/>
      <protection/>
    </xf>
    <xf numFmtId="49" fontId="10" fillId="47" borderId="20" xfId="144" applyNumberFormat="1" applyFont="1" applyFill="1" applyBorder="1" applyAlignment="1">
      <alignment horizontal="left"/>
      <protection/>
    </xf>
    <xf numFmtId="49" fontId="11" fillId="0" borderId="19" xfId="144" applyNumberFormat="1" applyFont="1" applyFill="1" applyBorder="1" applyAlignment="1">
      <alignment horizontal="center"/>
      <protection/>
    </xf>
    <xf numFmtId="49" fontId="11" fillId="0" borderId="19" xfId="144" applyNumberFormat="1" applyFont="1" applyFill="1" applyBorder="1" applyAlignment="1">
      <alignment horizontal="left"/>
      <protection/>
    </xf>
    <xf numFmtId="3" fontId="10" fillId="0" borderId="19" xfId="144" applyNumberFormat="1" applyFont="1" applyFill="1" applyBorder="1" applyAlignment="1">
      <alignment horizontal="center" vertical="center" wrapText="1"/>
      <protection/>
    </xf>
    <xf numFmtId="49" fontId="20" fillId="0" borderId="0" xfId="144" applyNumberFormat="1" applyFont="1" applyFill="1" applyBorder="1" applyAlignment="1">
      <alignment vertical="center" wrapText="1"/>
      <protection/>
    </xf>
    <xf numFmtId="49" fontId="76" fillId="0" borderId="0" xfId="144" applyNumberFormat="1" applyFont="1" applyFill="1">
      <alignment/>
      <protection/>
    </xf>
    <xf numFmtId="49" fontId="8" fillId="0" borderId="0" xfId="144" applyNumberFormat="1" applyFont="1" applyFill="1">
      <alignment/>
      <protection/>
    </xf>
    <xf numFmtId="49" fontId="0" fillId="47" borderId="0" xfId="144" applyNumberFormat="1" applyFont="1" applyFill="1">
      <alignment/>
      <protection/>
    </xf>
    <xf numFmtId="49" fontId="7" fillId="47" borderId="0" xfId="144" applyNumberFormat="1" applyFont="1" applyFill="1" applyAlignment="1">
      <alignment horizontal="center"/>
      <protection/>
    </xf>
    <xf numFmtId="49" fontId="27" fillId="0" borderId="0" xfId="144" applyNumberFormat="1" applyFont="1" applyFill="1">
      <alignment/>
      <protection/>
    </xf>
    <xf numFmtId="49" fontId="7" fillId="0" borderId="0" xfId="144" applyNumberFormat="1" applyFont="1" applyFill="1">
      <alignment/>
      <protection/>
    </xf>
    <xf numFmtId="49" fontId="18" fillId="0" borderId="0" xfId="144" applyNumberFormat="1" applyFont="1" applyFill="1" applyAlignment="1">
      <alignment/>
      <protection/>
    </xf>
    <xf numFmtId="49" fontId="18" fillId="0" borderId="0" xfId="144" applyNumberFormat="1" applyFont="1" applyFill="1" applyAlignment="1">
      <alignment wrapText="1"/>
      <protection/>
    </xf>
    <xf numFmtId="49" fontId="18" fillId="0" borderId="0" xfId="144" applyNumberFormat="1" applyFont="1" applyFill="1" applyAlignment="1">
      <alignment horizontal="left" wrapText="1"/>
      <protection/>
    </xf>
    <xf numFmtId="49" fontId="0" fillId="0" borderId="0" xfId="144" applyNumberFormat="1" applyAlignment="1">
      <alignment horizontal="left"/>
      <protection/>
    </xf>
    <xf numFmtId="49" fontId="0" fillId="0" borderId="0" xfId="144" applyNumberFormat="1" applyFont="1" applyBorder="1" applyAlignment="1">
      <alignment horizontal="left"/>
      <protection/>
    </xf>
    <xf numFmtId="49" fontId="18" fillId="0" borderId="20" xfId="144" applyNumberFormat="1" applyFont="1" applyBorder="1" applyAlignment="1">
      <alignment horizontal="center"/>
      <protection/>
    </xf>
    <xf numFmtId="3" fontId="8" fillId="4" borderId="20" xfId="146" applyNumberFormat="1" applyFont="1" applyFill="1" applyBorder="1" applyAlignment="1">
      <alignment horizontal="center" vertical="center"/>
      <protection/>
    </xf>
    <xf numFmtId="3" fontId="38" fillId="47" borderId="20" xfId="144" applyNumberFormat="1" applyFont="1" applyFill="1" applyBorder="1" applyAlignment="1">
      <alignment horizontal="center" vertical="center"/>
      <protection/>
    </xf>
    <xf numFmtId="3" fontId="22" fillId="3" borderId="20" xfId="144" applyNumberFormat="1" applyFont="1" applyFill="1" applyBorder="1" applyAlignment="1">
      <alignment horizontal="center" vertical="center"/>
      <protection/>
    </xf>
    <xf numFmtId="3" fontId="40" fillId="3" borderId="20" xfId="144" applyNumberFormat="1" applyFont="1" applyFill="1" applyBorder="1" applyAlignment="1">
      <alignment horizontal="center" vertical="center"/>
      <protection/>
    </xf>
    <xf numFmtId="3" fontId="12" fillId="44" borderId="20" xfId="144" applyNumberFormat="1" applyFont="1" applyFill="1" applyBorder="1" applyAlignment="1">
      <alignment horizontal="center" vertical="center"/>
      <protection/>
    </xf>
    <xf numFmtId="3" fontId="12" fillId="44" borderId="20" xfId="144" applyNumberFormat="1" applyFont="1" applyFill="1" applyBorder="1" applyAlignment="1">
      <alignment horizontal="center" vertical="center"/>
      <protection/>
    </xf>
    <xf numFmtId="3" fontId="12" fillId="4" borderId="20" xfId="146" applyNumberFormat="1" applyFont="1" applyFill="1" applyBorder="1" applyAlignment="1">
      <alignment horizontal="center" vertical="center"/>
      <protection/>
    </xf>
    <xf numFmtId="49" fontId="12" fillId="0" borderId="20" xfId="144" applyNumberFormat="1" applyFont="1" applyBorder="1" applyAlignment="1">
      <alignment horizontal="center" vertical="center"/>
      <protection/>
    </xf>
    <xf numFmtId="49" fontId="12" fillId="47" borderId="20" xfId="144" applyNumberFormat="1" applyFont="1" applyFill="1" applyBorder="1" applyAlignment="1">
      <alignment horizontal="left" vertical="center"/>
      <protection/>
    </xf>
    <xf numFmtId="3" fontId="8" fillId="47" borderId="20" xfId="144" applyNumberFormat="1" applyFont="1" applyFill="1" applyBorder="1" applyAlignment="1">
      <alignment horizontal="center" vertical="center"/>
      <protection/>
    </xf>
    <xf numFmtId="3" fontId="8" fillId="44" borderId="20" xfId="144" applyNumberFormat="1" applyFont="1" applyFill="1" applyBorder="1" applyAlignment="1">
      <alignment horizontal="center" vertical="center"/>
      <protection/>
    </xf>
    <xf numFmtId="49" fontId="8" fillId="0" borderId="23" xfId="144" applyNumberFormat="1" applyFont="1" applyBorder="1" applyAlignment="1">
      <alignment horizontal="center" vertical="center"/>
      <protection/>
    </xf>
    <xf numFmtId="49" fontId="0" fillId="0" borderId="0" xfId="144" applyNumberFormat="1" applyFont="1" applyAlignment="1">
      <alignment vertical="center"/>
      <protection/>
    </xf>
    <xf numFmtId="3" fontId="8" fillId="0" borderId="20" xfId="144" applyNumberFormat="1" applyFont="1" applyFill="1" applyBorder="1" applyAlignment="1">
      <alignment horizontal="center" vertical="center"/>
      <protection/>
    </xf>
    <xf numFmtId="3" fontId="8" fillId="47" borderId="20" xfId="146" applyNumberFormat="1" applyFont="1" applyFill="1" applyBorder="1" applyAlignment="1">
      <alignment horizontal="center" vertical="center"/>
      <protection/>
    </xf>
    <xf numFmtId="49" fontId="8" fillId="47" borderId="23" xfId="144" applyNumberFormat="1" applyFont="1" applyFill="1" applyBorder="1" applyAlignment="1">
      <alignment horizontal="center" vertical="center"/>
      <protection/>
    </xf>
    <xf numFmtId="9" fontId="25" fillId="0" borderId="0" xfId="156" applyFont="1" applyAlignment="1">
      <alignment vertical="center"/>
    </xf>
    <xf numFmtId="49" fontId="8" fillId="0" borderId="0" xfId="144" applyNumberFormat="1" applyFont="1" applyBorder="1" applyAlignment="1">
      <alignment horizontal="center"/>
      <protection/>
    </xf>
    <xf numFmtId="49" fontId="8" fillId="47" borderId="0" xfId="144" applyNumberFormat="1" applyFont="1" applyFill="1" applyBorder="1" applyAlignment="1">
      <alignment horizontal="left"/>
      <protection/>
    </xf>
    <xf numFmtId="49" fontId="0" fillId="0" borderId="0" xfId="144" applyNumberFormat="1" applyFont="1" applyFill="1" applyBorder="1" applyAlignment="1">
      <alignment horizontal="center"/>
      <protection/>
    </xf>
    <xf numFmtId="3" fontId="8" fillId="47" borderId="19" xfId="146" applyNumberFormat="1" applyFont="1" applyFill="1" applyBorder="1" applyAlignment="1">
      <alignment horizontal="center" vertical="center"/>
      <protection/>
    </xf>
    <xf numFmtId="9" fontId="0" fillId="0" borderId="0" xfId="156" applyFont="1" applyAlignment="1">
      <alignment/>
    </xf>
    <xf numFmtId="49" fontId="34" fillId="0" borderId="0" xfId="144" applyNumberFormat="1" applyFont="1" applyBorder="1" applyAlignment="1">
      <alignment wrapText="1"/>
      <protection/>
    </xf>
    <xf numFmtId="3" fontId="8" fillId="47" borderId="0" xfId="146" applyNumberFormat="1" applyFont="1" applyFill="1" applyBorder="1" applyAlignment="1">
      <alignment horizontal="center" vertical="center"/>
      <protection/>
    </xf>
    <xf numFmtId="49" fontId="34" fillId="0" borderId="0" xfId="144" applyNumberFormat="1" applyFont="1" applyAlignment="1">
      <alignment wrapText="1"/>
      <protection/>
    </xf>
    <xf numFmtId="49" fontId="43" fillId="0" borderId="0" xfId="144" applyNumberFormat="1" applyFont="1">
      <alignment/>
      <protection/>
    </xf>
    <xf numFmtId="49" fontId="43" fillId="0" borderId="0" xfId="144" applyNumberFormat="1" applyFont="1" applyAlignment="1">
      <alignment wrapText="1"/>
      <protection/>
    </xf>
    <xf numFmtId="49" fontId="7" fillId="47" borderId="0" xfId="144" applyNumberFormat="1" applyFont="1" applyFill="1" applyAlignment="1">
      <alignment/>
      <protection/>
    </xf>
    <xf numFmtId="49" fontId="78" fillId="0" borderId="0" xfId="144" applyNumberFormat="1" applyFont="1">
      <alignment/>
      <protection/>
    </xf>
    <xf numFmtId="49" fontId="18" fillId="0" borderId="0" xfId="144" applyNumberFormat="1" applyFont="1" applyBorder="1" applyAlignment="1">
      <alignment wrapText="1"/>
      <protection/>
    </xf>
    <xf numFmtId="49" fontId="0" fillId="0" borderId="0" xfId="147" applyNumberFormat="1" applyFont="1" applyAlignment="1">
      <alignment horizontal="left"/>
      <protection/>
    </xf>
    <xf numFmtId="49" fontId="19" fillId="0" borderId="0" xfId="147" applyNumberFormat="1" applyFont="1" applyAlignment="1">
      <alignment wrapText="1"/>
      <protection/>
    </xf>
    <xf numFmtId="49" fontId="7" fillId="47" borderId="0" xfId="147" applyNumberFormat="1" applyFont="1" applyFill="1" applyBorder="1" applyAlignment="1">
      <alignment horizontal="left"/>
      <protection/>
    </xf>
    <xf numFmtId="49" fontId="0" fillId="47" borderId="0" xfId="147" applyNumberFormat="1" applyFont="1" applyFill="1" applyBorder="1" applyAlignment="1">
      <alignment horizontal="left"/>
      <protection/>
    </xf>
    <xf numFmtId="49" fontId="32" fillId="0" borderId="0" xfId="147" applyNumberFormat="1" applyFont="1">
      <alignment/>
      <protection/>
    </xf>
    <xf numFmtId="49" fontId="0" fillId="47" borderId="0" xfId="147" applyNumberFormat="1" applyFont="1" applyFill="1" applyBorder="1" applyAlignment="1">
      <alignment/>
      <protection/>
    </xf>
    <xf numFmtId="49" fontId="7" fillId="0" borderId="0" xfId="147" applyNumberFormat="1" applyFont="1" applyBorder="1" applyAlignment="1">
      <alignment horizontal="left"/>
      <protection/>
    </xf>
    <xf numFmtId="49" fontId="0" fillId="0" borderId="0" xfId="147" applyNumberFormat="1" applyFont="1" applyBorder="1" applyAlignment="1">
      <alignment horizontal="left"/>
      <protection/>
    </xf>
    <xf numFmtId="49" fontId="0" fillId="0" borderId="0" xfId="147" applyNumberFormat="1" applyFont="1" applyBorder="1" applyAlignment="1">
      <alignment/>
      <protection/>
    </xf>
    <xf numFmtId="49" fontId="23" fillId="0" borderId="22" xfId="147" applyNumberFormat="1" applyFont="1" applyBorder="1" applyAlignment="1">
      <alignment horizontal="left"/>
      <protection/>
    </xf>
    <xf numFmtId="49" fontId="7" fillId="0" borderId="22" xfId="147" applyNumberFormat="1" applyFont="1" applyBorder="1" applyAlignment="1">
      <alignment horizontal="left"/>
      <protection/>
    </xf>
    <xf numFmtId="49" fontId="32" fillId="0" borderId="0" xfId="147" applyNumberFormat="1" applyFont="1" applyFill="1">
      <alignment/>
      <protection/>
    </xf>
    <xf numFmtId="49" fontId="32" fillId="0" borderId="0" xfId="147" applyNumberFormat="1" applyFont="1" applyAlignment="1">
      <alignment vertical="center"/>
      <protection/>
    </xf>
    <xf numFmtId="49" fontId="11" fillId="47" borderId="20" xfId="147" applyNumberFormat="1" applyFont="1" applyFill="1" applyBorder="1" applyAlignment="1">
      <alignment horizontal="left" vertical="center"/>
      <protection/>
    </xf>
    <xf numFmtId="49" fontId="1" fillId="0" borderId="0" xfId="147" applyNumberFormat="1" applyFont="1">
      <alignment/>
      <protection/>
    </xf>
    <xf numFmtId="49" fontId="34" fillId="0" borderId="0" xfId="147" applyNumberFormat="1" applyFont="1" applyBorder="1" applyAlignment="1">
      <alignment/>
      <protection/>
    </xf>
    <xf numFmtId="49" fontId="85" fillId="0" borderId="0" xfId="147" applyNumberFormat="1" applyFont="1">
      <alignment/>
      <protection/>
    </xf>
    <xf numFmtId="49" fontId="30" fillId="0" borderId="0" xfId="147" applyNumberFormat="1" applyFont="1" applyBorder="1" applyAlignment="1">
      <alignment/>
      <protection/>
    </xf>
    <xf numFmtId="49" fontId="10" fillId="0" borderId="0" xfId="147" applyNumberFormat="1" applyFont="1">
      <alignment/>
      <protection/>
    </xf>
    <xf numFmtId="49" fontId="34" fillId="0" borderId="0" xfId="147" applyNumberFormat="1" applyFont="1" applyAlignment="1">
      <alignment horizontal="center"/>
      <protection/>
    </xf>
    <xf numFmtId="49" fontId="34" fillId="0" borderId="0" xfId="147" applyNumberFormat="1" applyFont="1">
      <alignment/>
      <protection/>
    </xf>
    <xf numFmtId="49" fontId="85" fillId="0" borderId="0" xfId="147" applyNumberFormat="1" applyFont="1" applyAlignment="1">
      <alignment horizontal="center"/>
      <protection/>
    </xf>
    <xf numFmtId="49" fontId="18" fillId="0" borderId="0" xfId="147" applyNumberFormat="1" applyFont="1" applyBorder="1" applyAlignment="1">
      <alignment wrapText="1"/>
      <protection/>
    </xf>
    <xf numFmtId="49" fontId="87" fillId="0" borderId="0" xfId="147" applyNumberFormat="1" applyFont="1">
      <alignment/>
      <protection/>
    </xf>
    <xf numFmtId="9" fontId="32" fillId="0" borderId="0" xfId="156" applyFont="1" applyAlignment="1">
      <alignment/>
    </xf>
    <xf numFmtId="3" fontId="0" fillId="47" borderId="0" xfId="147" applyNumberFormat="1" applyFont="1" applyFill="1" applyBorder="1" applyAlignment="1">
      <alignment/>
      <protection/>
    </xf>
    <xf numFmtId="0" fontId="32" fillId="0" borderId="0" xfId="147">
      <alignment/>
      <protection/>
    </xf>
    <xf numFmtId="0" fontId="0" fillId="0" borderId="0" xfId="147" applyFont="1" applyAlignment="1">
      <alignment horizontal="left"/>
      <protection/>
    </xf>
    <xf numFmtId="0" fontId="0" fillId="0" borderId="0" xfId="147" applyFont="1" applyBorder="1" applyAlignment="1">
      <alignment/>
      <protection/>
    </xf>
    <xf numFmtId="0" fontId="0" fillId="0" borderId="0" xfId="147" applyFont="1" applyBorder="1" applyAlignment="1">
      <alignment horizontal="left"/>
      <protection/>
    </xf>
    <xf numFmtId="0" fontId="32" fillId="0" borderId="0" xfId="147" applyFont="1">
      <alignment/>
      <protection/>
    </xf>
    <xf numFmtId="0" fontId="11" fillId="0" borderId="20" xfId="147" applyFont="1" applyBorder="1" applyAlignment="1">
      <alignment horizontal="center" vertical="center"/>
      <protection/>
    </xf>
    <xf numFmtId="0" fontId="11" fillId="47" borderId="20" xfId="147" applyFont="1" applyFill="1" applyBorder="1" applyAlignment="1">
      <alignment horizontal="left" vertical="center"/>
      <protection/>
    </xf>
    <xf numFmtId="9" fontId="32" fillId="0" borderId="0" xfId="156" applyFont="1" applyAlignment="1">
      <alignment vertical="center"/>
    </xf>
    <xf numFmtId="0" fontId="10" fillId="0" borderId="23" xfId="147" applyFont="1" applyBorder="1" applyAlignment="1">
      <alignment horizontal="center" vertical="center"/>
      <protection/>
    </xf>
    <xf numFmtId="0" fontId="32" fillId="0" borderId="0" xfId="147" applyFont="1" applyAlignment="1">
      <alignment vertical="center"/>
      <protection/>
    </xf>
    <xf numFmtId="0" fontId="1" fillId="0" borderId="0" xfId="147" applyFont="1">
      <alignment/>
      <protection/>
    </xf>
    <xf numFmtId="0" fontId="30" fillId="0" borderId="0" xfId="147" applyFont="1" applyBorder="1" applyAlignment="1">
      <alignment horizontal="center" wrapText="1"/>
      <protection/>
    </xf>
    <xf numFmtId="0" fontId="34" fillId="0" borderId="0" xfId="147" applyFont="1" applyBorder="1" applyAlignment="1">
      <alignment wrapText="1"/>
      <protection/>
    </xf>
    <xf numFmtId="0" fontId="30" fillId="0" borderId="0" xfId="147" applyNumberFormat="1" applyFont="1" applyBorder="1" applyAlignment="1">
      <alignment/>
      <protection/>
    </xf>
    <xf numFmtId="0" fontId="85" fillId="0" borderId="0" xfId="147" applyFont="1">
      <alignment/>
      <protection/>
    </xf>
    <xf numFmtId="0" fontId="30" fillId="0" borderId="0" xfId="147" applyNumberFormat="1" applyFont="1" applyBorder="1" applyAlignment="1">
      <alignment horizontal="center"/>
      <protection/>
    </xf>
    <xf numFmtId="0" fontId="10" fillId="0" borderId="0" xfId="147" applyFont="1">
      <alignment/>
      <protection/>
    </xf>
    <xf numFmtId="0" fontId="34" fillId="0" borderId="0" xfId="147" applyFont="1">
      <alignment/>
      <protection/>
    </xf>
    <xf numFmtId="0" fontId="30" fillId="0" borderId="0" xfId="144" applyFont="1" applyAlignment="1">
      <alignment/>
      <protection/>
    </xf>
    <xf numFmtId="49" fontId="24" fillId="0" borderId="0" xfId="147" applyNumberFormat="1" applyFont="1">
      <alignment/>
      <protection/>
    </xf>
    <xf numFmtId="49" fontId="8" fillId="47" borderId="0" xfId="147" applyNumberFormat="1" applyFont="1" applyFill="1" applyBorder="1" applyAlignment="1">
      <alignment horizontal="left"/>
      <protection/>
    </xf>
    <xf numFmtId="49" fontId="8" fillId="0" borderId="0" xfId="147" applyNumberFormat="1" applyFont="1" applyBorder="1" applyAlignment="1">
      <alignment horizontal="left"/>
      <protection/>
    </xf>
    <xf numFmtId="49" fontId="0" fillId="0" borderId="22" xfId="147" applyNumberFormat="1" applyFont="1" applyBorder="1" applyAlignment="1">
      <alignment/>
      <protection/>
    </xf>
    <xf numFmtId="49" fontId="11" fillId="0" borderId="20" xfId="147" applyNumberFormat="1" applyFont="1" applyFill="1" applyBorder="1" applyAlignment="1">
      <alignment horizontal="center" vertical="center" wrapText="1"/>
      <protection/>
    </xf>
    <xf numFmtId="49" fontId="10" fillId="0" borderId="24" xfId="147" applyNumberFormat="1" applyFont="1" applyFill="1" applyBorder="1">
      <alignment/>
      <protection/>
    </xf>
    <xf numFmtId="49" fontId="10" fillId="0" borderId="0" xfId="147" applyNumberFormat="1" applyFont="1" applyFill="1">
      <alignment/>
      <protection/>
    </xf>
    <xf numFmtId="49" fontId="29" fillId="0" borderId="0" xfId="147" applyNumberFormat="1" applyFont="1" applyFill="1">
      <alignment/>
      <protection/>
    </xf>
    <xf numFmtId="49" fontId="11" fillId="0" borderId="25" xfId="147" applyNumberFormat="1" applyFont="1" applyFill="1" applyBorder="1" applyAlignment="1">
      <alignment horizontal="center" vertical="center" wrapText="1"/>
      <protection/>
    </xf>
    <xf numFmtId="49" fontId="24" fillId="0" borderId="20" xfId="147" applyNumberFormat="1" applyFont="1" applyFill="1" applyBorder="1" applyAlignment="1">
      <alignment horizontal="center" vertical="center"/>
      <protection/>
    </xf>
    <xf numFmtId="49" fontId="24" fillId="0" borderId="20" xfId="147" applyNumberFormat="1" applyFont="1" applyBorder="1" applyAlignment="1">
      <alignment horizontal="center" vertical="center"/>
      <protection/>
    </xf>
    <xf numFmtId="49" fontId="10" fillId="0" borderId="0" xfId="147" applyNumberFormat="1" applyFont="1" applyAlignment="1">
      <alignment vertical="center"/>
      <protection/>
    </xf>
    <xf numFmtId="3" fontId="35" fillId="3" borderId="20" xfId="147" applyNumberFormat="1" applyFont="1" applyFill="1" applyBorder="1" applyAlignment="1">
      <alignment horizontal="center" vertical="center"/>
      <protection/>
    </xf>
    <xf numFmtId="3" fontId="75" fillId="3" borderId="20" xfId="147" applyNumberFormat="1" applyFont="1" applyFill="1" applyBorder="1" applyAlignment="1">
      <alignment horizontal="center" vertical="center"/>
      <protection/>
    </xf>
    <xf numFmtId="3" fontId="35" fillId="4" borderId="20" xfId="147" applyNumberFormat="1" applyFont="1" applyFill="1" applyBorder="1" applyAlignment="1">
      <alignment horizontal="center" vertical="center"/>
      <protection/>
    </xf>
    <xf numFmtId="3" fontId="11" fillId="44" borderId="20" xfId="147" applyNumberFormat="1" applyFont="1" applyFill="1" applyBorder="1" applyAlignment="1">
      <alignment horizontal="center" vertical="center"/>
      <protection/>
    </xf>
    <xf numFmtId="49" fontId="11" fillId="0" borderId="20" xfId="147" applyNumberFormat="1" applyFont="1" applyBorder="1" applyAlignment="1">
      <alignment horizontal="center" vertical="center"/>
      <protection/>
    </xf>
    <xf numFmtId="3" fontId="10" fillId="47" borderId="20" xfId="147" applyNumberFormat="1" applyFont="1" applyFill="1" applyBorder="1" applyAlignment="1">
      <alignment horizontal="center" vertical="center"/>
      <protection/>
    </xf>
    <xf numFmtId="49" fontId="11" fillId="0" borderId="23" xfId="147" applyNumberFormat="1" applyFont="1" applyBorder="1" applyAlignment="1">
      <alignment horizontal="center" vertical="center"/>
      <protection/>
    </xf>
    <xf numFmtId="49" fontId="10" fillId="0" borderId="23" xfId="147" applyNumberFormat="1" applyFont="1" applyBorder="1" applyAlignment="1">
      <alignment horizontal="center" vertical="center"/>
      <protection/>
    </xf>
    <xf numFmtId="3" fontId="10" fillId="0" borderId="20" xfId="147" applyNumberFormat="1" applyFont="1" applyBorder="1" applyAlignment="1">
      <alignment horizontal="center" vertical="center"/>
      <protection/>
    </xf>
    <xf numFmtId="49" fontId="93" fillId="0" borderId="0" xfId="147" applyNumberFormat="1" applyFont="1">
      <alignment/>
      <protection/>
    </xf>
    <xf numFmtId="49" fontId="32" fillId="0" borderId="0" xfId="147" applyNumberFormat="1">
      <alignment/>
      <protection/>
    </xf>
    <xf numFmtId="49" fontId="34" fillId="0" borderId="0" xfId="147" applyNumberFormat="1" applyFont="1" applyBorder="1" applyAlignment="1">
      <alignment wrapText="1"/>
      <protection/>
    </xf>
    <xf numFmtId="49" fontId="26" fillId="0" borderId="0" xfId="147" applyNumberFormat="1" applyFont="1">
      <alignment/>
      <protection/>
    </xf>
    <xf numFmtId="49" fontId="37" fillId="0" borderId="0" xfId="147" applyNumberFormat="1" applyFont="1">
      <alignment/>
      <protection/>
    </xf>
    <xf numFmtId="49" fontId="37" fillId="0" borderId="0" xfId="147" applyNumberFormat="1" applyFont="1" applyAlignment="1">
      <alignment horizontal="center"/>
      <protection/>
    </xf>
    <xf numFmtId="0" fontId="8" fillId="0" borderId="0" xfId="147" applyNumberFormat="1" applyFont="1" applyAlignment="1">
      <alignment horizontal="left"/>
      <protection/>
    </xf>
    <xf numFmtId="0" fontId="10" fillId="0" borderId="0" xfId="147" applyFont="1" applyAlignment="1">
      <alignment/>
      <protection/>
    </xf>
    <xf numFmtId="3" fontId="10" fillId="0" borderId="0" xfId="147" applyNumberFormat="1" applyFont="1">
      <alignment/>
      <protection/>
    </xf>
    <xf numFmtId="0" fontId="12" fillId="0" borderId="0" xfId="147" applyFont="1" applyBorder="1" applyAlignment="1">
      <alignment/>
      <protection/>
    </xf>
    <xf numFmtId="0" fontId="32" fillId="0" borderId="24" xfId="147" applyFont="1" applyBorder="1">
      <alignment/>
      <protection/>
    </xf>
    <xf numFmtId="0" fontId="32" fillId="0" borderId="0" xfId="147" applyFont="1" applyBorder="1">
      <alignment/>
      <protection/>
    </xf>
    <xf numFmtId="0" fontId="17" fillId="0" borderId="20" xfId="147" applyFont="1" applyBorder="1" applyAlignment="1">
      <alignment horizontal="center" vertical="center" wrapText="1"/>
      <protection/>
    </xf>
    <xf numFmtId="0" fontId="24" fillId="0" borderId="23" xfId="147" applyFont="1" applyFill="1" applyBorder="1" applyAlignment="1">
      <alignment horizontal="center" vertical="center"/>
      <protection/>
    </xf>
    <xf numFmtId="0" fontId="24" fillId="0" borderId="20" xfId="147" applyFont="1" applyFill="1" applyBorder="1" applyAlignment="1">
      <alignment horizontal="center" vertical="center"/>
      <protection/>
    </xf>
    <xf numFmtId="0" fontId="24" fillId="0" borderId="20" xfId="147" applyFont="1" applyBorder="1" applyAlignment="1">
      <alignment horizontal="center" vertical="center"/>
      <protection/>
    </xf>
    <xf numFmtId="3" fontId="25" fillId="3" borderId="20" xfId="147" applyNumberFormat="1" applyFont="1" applyFill="1" applyBorder="1" applyAlignment="1">
      <alignment horizontal="center" vertical="center"/>
      <protection/>
    </xf>
    <xf numFmtId="3" fontId="41" fillId="3" borderId="20" xfId="147" applyNumberFormat="1" applyFont="1" applyFill="1" applyBorder="1" applyAlignment="1">
      <alignment horizontal="center" vertical="center"/>
      <protection/>
    </xf>
    <xf numFmtId="3" fontId="7" fillId="44" borderId="23" xfId="147" applyNumberFormat="1" applyFont="1" applyFill="1" applyBorder="1" applyAlignment="1">
      <alignment horizontal="center" vertical="center"/>
      <protection/>
    </xf>
    <xf numFmtId="3" fontId="0" fillId="48" borderId="23" xfId="147" applyNumberFormat="1" applyFont="1" applyFill="1" applyBorder="1" applyAlignment="1">
      <alignment horizontal="center" vertical="center"/>
      <protection/>
    </xf>
    <xf numFmtId="3" fontId="0" fillId="0" borderId="20" xfId="147" applyNumberFormat="1" applyFont="1" applyBorder="1" applyAlignment="1">
      <alignment horizontal="center" vertical="center"/>
      <protection/>
    </xf>
    <xf numFmtId="3" fontId="0" fillId="0" borderId="26" xfId="147" applyNumberFormat="1" applyFont="1" applyBorder="1" applyAlignment="1">
      <alignment horizontal="center" vertical="center"/>
      <protection/>
    </xf>
    <xf numFmtId="0" fontId="11" fillId="0" borderId="23" xfId="147" applyFont="1" applyBorder="1" applyAlignment="1">
      <alignment horizontal="center" vertical="center"/>
      <protection/>
    </xf>
    <xf numFmtId="3" fontId="0" fillId="44" borderId="23" xfId="147" applyNumberFormat="1" applyFont="1" applyFill="1" applyBorder="1" applyAlignment="1">
      <alignment horizontal="center" vertical="center"/>
      <protection/>
    </xf>
    <xf numFmtId="3" fontId="0" fillId="47" borderId="20" xfId="147" applyNumberFormat="1" applyFont="1" applyFill="1" applyBorder="1" applyAlignment="1">
      <alignment horizontal="center" vertical="center"/>
      <protection/>
    </xf>
    <xf numFmtId="3" fontId="0" fillId="47" borderId="26" xfId="147" applyNumberFormat="1" applyFont="1" applyFill="1" applyBorder="1" applyAlignment="1">
      <alignment horizontal="center" vertical="center"/>
      <protection/>
    </xf>
    <xf numFmtId="0" fontId="34" fillId="0" borderId="0" xfId="147" applyNumberFormat="1" applyFont="1" applyBorder="1" applyAlignment="1">
      <alignment/>
      <protection/>
    </xf>
    <xf numFmtId="0" fontId="94" fillId="0" borderId="0" xfId="147" applyFont="1">
      <alignment/>
      <protection/>
    </xf>
    <xf numFmtId="0" fontId="21" fillId="0" borderId="0" xfId="147" applyFont="1">
      <alignment/>
      <protection/>
    </xf>
    <xf numFmtId="0" fontId="33" fillId="0" borderId="0" xfId="147" applyFont="1">
      <alignment/>
      <protection/>
    </xf>
    <xf numFmtId="0" fontId="18" fillId="0" borderId="0" xfId="147" applyFont="1">
      <alignment/>
      <protection/>
    </xf>
    <xf numFmtId="49" fontId="18" fillId="0" borderId="0" xfId="147" applyNumberFormat="1" applyFont="1">
      <alignment/>
      <protection/>
    </xf>
    <xf numFmtId="0" fontId="87" fillId="0" borderId="0" xfId="147" applyFont="1">
      <alignment/>
      <protection/>
    </xf>
    <xf numFmtId="49" fontId="23" fillId="0" borderId="0" xfId="147" applyNumberFormat="1" applyFont="1" applyBorder="1" applyAlignment="1">
      <alignment/>
      <protection/>
    </xf>
    <xf numFmtId="49" fontId="32" fillId="0" borderId="0" xfId="147" applyNumberFormat="1" applyFont="1" applyAlignment="1">
      <alignment horizontal="center"/>
      <protection/>
    </xf>
    <xf numFmtId="3" fontId="24" fillId="47" borderId="22" xfId="147" applyNumberFormat="1" applyFont="1" applyFill="1" applyBorder="1" applyAlignment="1">
      <alignment horizontal="center"/>
      <protection/>
    </xf>
    <xf numFmtId="49" fontId="10" fillId="0" borderId="22" xfId="147" applyNumberFormat="1" applyFont="1" applyBorder="1" applyAlignment="1">
      <alignment/>
      <protection/>
    </xf>
    <xf numFmtId="49" fontId="32" fillId="0" borderId="0" xfId="147" applyNumberFormat="1" applyFill="1">
      <alignment/>
      <protection/>
    </xf>
    <xf numFmtId="49" fontId="32" fillId="0" borderId="0" xfId="147" applyNumberFormat="1" applyFill="1" applyAlignment="1">
      <alignment vertical="center" wrapText="1"/>
      <protection/>
    </xf>
    <xf numFmtId="49" fontId="32" fillId="0" borderId="0" xfId="147" applyNumberFormat="1" applyAlignment="1">
      <alignment vertical="center"/>
      <protection/>
    </xf>
    <xf numFmtId="3" fontId="10" fillId="44" borderId="20" xfId="147" applyNumberFormat="1" applyFont="1" applyFill="1" applyBorder="1" applyAlignment="1">
      <alignment horizontal="center" vertical="center"/>
      <protection/>
    </xf>
    <xf numFmtId="3" fontId="32" fillId="0" borderId="20" xfId="147" applyNumberFormat="1" applyFont="1" applyBorder="1" applyAlignment="1">
      <alignment horizontal="center" vertical="center"/>
      <protection/>
    </xf>
    <xf numFmtId="0" fontId="10" fillId="0" borderId="20" xfId="147" applyFont="1" applyBorder="1" applyAlignment="1">
      <alignment horizontal="center" vertical="center"/>
      <protection/>
    </xf>
    <xf numFmtId="3" fontId="10" fillId="0" borderId="20" xfId="147" applyNumberFormat="1" applyFont="1" applyFill="1" applyBorder="1" applyAlignment="1">
      <alignment horizontal="center" vertical="center"/>
      <protection/>
    </xf>
    <xf numFmtId="3" fontId="32" fillId="0" borderId="20" xfId="147" applyNumberFormat="1" applyFont="1" applyFill="1" applyBorder="1" applyAlignment="1">
      <alignment horizontal="center" vertical="center"/>
      <protection/>
    </xf>
    <xf numFmtId="49" fontId="32" fillId="0" borderId="0" xfId="147" applyNumberFormat="1" applyAlignment="1">
      <alignment horizontal="center"/>
      <protection/>
    </xf>
    <xf numFmtId="49" fontId="78" fillId="0" borderId="0" xfId="147" applyNumberFormat="1" applyFont="1" applyAlignment="1">
      <alignment horizontal="left"/>
      <protection/>
    </xf>
    <xf numFmtId="49" fontId="37" fillId="0" borderId="0" xfId="147" applyNumberFormat="1" applyFont="1" applyAlignment="1">
      <alignment/>
      <protection/>
    </xf>
    <xf numFmtId="49" fontId="7" fillId="47" borderId="0" xfId="147" applyNumberFormat="1" applyFont="1" applyFill="1" applyBorder="1" applyAlignment="1">
      <alignment/>
      <protection/>
    </xf>
    <xf numFmtId="49" fontId="7" fillId="0" borderId="0" xfId="147" applyNumberFormat="1" applyFont="1" applyAlignment="1">
      <alignment/>
      <protection/>
    </xf>
    <xf numFmtId="49" fontId="7" fillId="0" borderId="0" xfId="147" applyNumberFormat="1" applyFont="1" applyBorder="1" applyAlignment="1">
      <alignment/>
      <protection/>
    </xf>
    <xf numFmtId="49" fontId="11" fillId="0" borderId="22" xfId="147" applyNumberFormat="1" applyFont="1" applyBorder="1" applyAlignment="1">
      <alignment/>
      <protection/>
    </xf>
    <xf numFmtId="3" fontId="24" fillId="0" borderId="20" xfId="147" applyNumberFormat="1" applyFont="1" applyBorder="1" applyAlignment="1">
      <alignment horizontal="center" vertical="center"/>
      <protection/>
    </xf>
    <xf numFmtId="49" fontId="32" fillId="47" borderId="0" xfId="147" applyNumberFormat="1" applyFont="1" applyFill="1" applyAlignment="1">
      <alignment vertical="center"/>
      <protection/>
    </xf>
    <xf numFmtId="3" fontId="32" fillId="47" borderId="20" xfId="147" applyNumberFormat="1" applyFont="1" applyFill="1" applyBorder="1" applyAlignment="1">
      <alignment horizontal="center" vertical="center"/>
      <protection/>
    </xf>
    <xf numFmtId="3" fontId="97" fillId="0" borderId="20" xfId="147" applyNumberFormat="1" applyFont="1" applyBorder="1" applyAlignment="1">
      <alignment horizontal="center" vertical="center"/>
      <protection/>
    </xf>
    <xf numFmtId="0" fontId="10" fillId="0" borderId="19" xfId="147" applyFont="1" applyFill="1" applyBorder="1" applyAlignment="1">
      <alignment horizontal="center" vertical="center"/>
      <protection/>
    </xf>
    <xf numFmtId="49" fontId="11" fillId="0" borderId="19" xfId="144" applyNumberFormat="1" applyFont="1" applyFill="1" applyBorder="1" applyAlignment="1">
      <alignment horizontal="left" vertical="center"/>
      <protection/>
    </xf>
    <xf numFmtId="3" fontId="10" fillId="0" borderId="19" xfId="147" applyNumberFormat="1" applyFont="1" applyFill="1" applyBorder="1" applyAlignment="1">
      <alignment horizontal="center" vertical="center"/>
      <protection/>
    </xf>
    <xf numFmtId="3" fontId="24" fillId="0" borderId="19" xfId="147" applyNumberFormat="1" applyFont="1" applyFill="1" applyBorder="1" applyAlignment="1">
      <alignment horizontal="center" vertical="center"/>
      <protection/>
    </xf>
    <xf numFmtId="3" fontId="32" fillId="0" borderId="19" xfId="147" applyNumberFormat="1" applyFont="1" applyFill="1" applyBorder="1" applyAlignment="1">
      <alignment vertical="center"/>
      <protection/>
    </xf>
    <xf numFmtId="3" fontId="98" fillId="0" borderId="19" xfId="147" applyNumberFormat="1" applyFont="1" applyFill="1" applyBorder="1" applyAlignment="1">
      <alignment vertical="center"/>
      <protection/>
    </xf>
    <xf numFmtId="49" fontId="37" fillId="0" borderId="0" xfId="147" applyNumberFormat="1" applyFont="1" applyBorder="1" applyAlignment="1">
      <alignment/>
      <protection/>
    </xf>
    <xf numFmtId="49" fontId="34" fillId="0" borderId="0" xfId="147" applyNumberFormat="1" applyFont="1" applyBorder="1" applyAlignment="1">
      <alignment horizontal="center"/>
      <protection/>
    </xf>
    <xf numFmtId="49" fontId="34" fillId="0" borderId="0" xfId="147" applyNumberFormat="1" applyFont="1" applyAlignment="1">
      <alignment/>
      <protection/>
    </xf>
    <xf numFmtId="0" fontId="10" fillId="47" borderId="0" xfId="147" applyFont="1" applyFill="1" applyBorder="1" applyAlignment="1">
      <alignment/>
      <protection/>
    </xf>
    <xf numFmtId="49" fontId="99" fillId="0" borderId="0" xfId="147" applyNumberFormat="1" applyFont="1">
      <alignment/>
      <protection/>
    </xf>
    <xf numFmtId="49" fontId="100" fillId="0" borderId="0" xfId="147" applyNumberFormat="1" applyFont="1">
      <alignment/>
      <protection/>
    </xf>
    <xf numFmtId="49" fontId="101" fillId="0" borderId="0" xfId="147" applyNumberFormat="1" applyFont="1" applyAlignment="1">
      <alignment horizontal="center"/>
      <protection/>
    </xf>
    <xf numFmtId="49" fontId="30" fillId="47" borderId="0" xfId="144" applyNumberFormat="1" applyFont="1" applyFill="1" applyAlignment="1">
      <alignment/>
      <protection/>
    </xf>
    <xf numFmtId="49" fontId="86" fillId="0" borderId="0" xfId="147" applyNumberFormat="1" applyFont="1">
      <alignment/>
      <protection/>
    </xf>
    <xf numFmtId="49" fontId="37" fillId="0" borderId="0" xfId="147" applyNumberFormat="1" applyFont="1" applyBorder="1" applyAlignment="1">
      <alignment wrapText="1"/>
      <protection/>
    </xf>
    <xf numFmtId="49" fontId="89" fillId="0" borderId="0" xfId="147" applyNumberFormat="1" applyFont="1">
      <alignment/>
      <protection/>
    </xf>
    <xf numFmtId="49" fontId="84" fillId="0" borderId="0" xfId="147" applyNumberFormat="1" applyFont="1">
      <alignment/>
      <protection/>
    </xf>
    <xf numFmtId="49" fontId="19" fillId="0" borderId="0" xfId="147" applyNumberFormat="1" applyFont="1" applyFill="1" applyAlignment="1">
      <alignment wrapText="1"/>
      <protection/>
    </xf>
    <xf numFmtId="49" fontId="0" fillId="0" borderId="0" xfId="147" applyNumberFormat="1" applyFont="1" applyFill="1" applyBorder="1" applyAlignment="1">
      <alignment/>
      <protection/>
    </xf>
    <xf numFmtId="49" fontId="7" fillId="0" borderId="0" xfId="147" applyNumberFormat="1" applyFont="1" applyFill="1" applyBorder="1" applyAlignment="1">
      <alignment/>
      <protection/>
    </xf>
    <xf numFmtId="49" fontId="102" fillId="0" borderId="0" xfId="147" applyNumberFormat="1" applyFont="1" applyFill="1">
      <alignment/>
      <protection/>
    </xf>
    <xf numFmtId="49" fontId="32" fillId="0" borderId="0" xfId="147" applyNumberFormat="1" applyFont="1" applyFill="1" applyAlignment="1">
      <alignment horizontal="center"/>
      <protection/>
    </xf>
    <xf numFmtId="49" fontId="24" fillId="0" borderId="0" xfId="147" applyNumberFormat="1" applyFont="1" applyFill="1" applyBorder="1" applyAlignment="1">
      <alignment/>
      <protection/>
    </xf>
    <xf numFmtId="49" fontId="11" fillId="0" borderId="0" xfId="147" applyNumberFormat="1" applyFont="1" applyFill="1" applyBorder="1" applyAlignment="1">
      <alignment/>
      <protection/>
    </xf>
    <xf numFmtId="49" fontId="88" fillId="0" borderId="0" xfId="147" applyNumberFormat="1" applyFont="1" applyFill="1">
      <alignment/>
      <protection/>
    </xf>
    <xf numFmtId="49" fontId="88" fillId="0" borderId="0" xfId="147" applyNumberFormat="1" applyFont="1" applyFill="1" applyAlignment="1">
      <alignment/>
      <protection/>
    </xf>
    <xf numFmtId="49" fontId="24" fillId="0" borderId="27" xfId="147" applyNumberFormat="1" applyFont="1" applyFill="1" applyBorder="1" applyAlignment="1">
      <alignment horizontal="center" vertical="center"/>
      <protection/>
    </xf>
    <xf numFmtId="3" fontId="11" fillId="44" borderId="27" xfId="147" applyNumberFormat="1" applyFont="1" applyFill="1" applyBorder="1" applyAlignment="1">
      <alignment horizontal="center" vertical="center"/>
      <protection/>
    </xf>
    <xf numFmtId="3" fontId="11" fillId="44" borderId="23" xfId="147" applyNumberFormat="1" applyFont="1" applyFill="1" applyBorder="1" applyAlignment="1">
      <alignment horizontal="center" vertical="center"/>
      <protection/>
    </xf>
    <xf numFmtId="49" fontId="7" fillId="0" borderId="0" xfId="147" applyNumberFormat="1" applyFont="1" applyAlignment="1">
      <alignment horizontal="center"/>
      <protection/>
    </xf>
    <xf numFmtId="49" fontId="30" fillId="0" borderId="0" xfId="147" applyNumberFormat="1" applyFont="1">
      <alignment/>
      <protection/>
    </xf>
    <xf numFmtId="49" fontId="7" fillId="0" borderId="0" xfId="147" applyNumberFormat="1" applyFont="1">
      <alignment/>
      <protection/>
    </xf>
    <xf numFmtId="49" fontId="34" fillId="0" borderId="0" xfId="147" applyNumberFormat="1" applyFont="1">
      <alignment/>
      <protection/>
    </xf>
    <xf numFmtId="3" fontId="7" fillId="47" borderId="0" xfId="147" applyNumberFormat="1" applyFont="1" applyFill="1" applyBorder="1" applyAlignment="1">
      <alignment/>
      <protection/>
    </xf>
    <xf numFmtId="0" fontId="7" fillId="0" borderId="0" xfId="147" applyFont="1">
      <alignment/>
      <protection/>
    </xf>
    <xf numFmtId="0" fontId="8" fillId="0" borderId="0" xfId="147" applyFont="1" applyBorder="1" applyAlignment="1">
      <alignment horizontal="left"/>
      <protection/>
    </xf>
    <xf numFmtId="3" fontId="0" fillId="0" borderId="0" xfId="147" applyNumberFormat="1" applyFont="1" applyAlignment="1">
      <alignment horizontal="left"/>
      <protection/>
    </xf>
    <xf numFmtId="0" fontId="18" fillId="0" borderId="0" xfId="147" applyFont="1" applyBorder="1" applyAlignment="1">
      <alignment/>
      <protection/>
    </xf>
    <xf numFmtId="0" fontId="12" fillId="0" borderId="20" xfId="147" applyFont="1" applyFill="1" applyBorder="1" applyAlignment="1">
      <alignment horizontal="center" vertical="center" wrapText="1"/>
      <protection/>
    </xf>
    <xf numFmtId="0" fontId="7" fillId="0" borderId="0" xfId="147" applyFont="1" applyFill="1" applyBorder="1">
      <alignment/>
      <protection/>
    </xf>
    <xf numFmtId="0" fontId="7" fillId="0" borderId="0" xfId="147" applyFont="1" applyFill="1">
      <alignment/>
      <protection/>
    </xf>
    <xf numFmtId="3" fontId="23" fillId="0" borderId="20" xfId="147" applyNumberFormat="1" applyFont="1" applyBorder="1" applyAlignment="1">
      <alignment horizontal="center" vertical="center"/>
      <protection/>
    </xf>
    <xf numFmtId="0" fontId="0" fillId="0" borderId="0" xfId="147" applyFont="1" applyAlignment="1">
      <alignment horizontal="center" vertical="center"/>
      <protection/>
    </xf>
    <xf numFmtId="3" fontId="8" fillId="44" borderId="20" xfId="147" applyNumberFormat="1" applyFont="1" applyFill="1" applyBorder="1" applyAlignment="1">
      <alignment horizontal="center" vertical="center"/>
      <protection/>
    </xf>
    <xf numFmtId="0" fontId="7" fillId="0" borderId="0" xfId="147" applyFont="1" applyAlignment="1">
      <alignment vertical="center"/>
      <protection/>
    </xf>
    <xf numFmtId="9" fontId="7" fillId="0" borderId="0" xfId="156" applyFont="1" applyAlignment="1">
      <alignment vertical="center"/>
    </xf>
    <xf numFmtId="0" fontId="7" fillId="0" borderId="0" xfId="147" applyFont="1" applyAlignment="1">
      <alignment horizontal="center"/>
      <protection/>
    </xf>
    <xf numFmtId="0" fontId="30" fillId="0" borderId="0" xfId="147" applyFont="1">
      <alignment/>
      <protection/>
    </xf>
    <xf numFmtId="0" fontId="78" fillId="0" borderId="0" xfId="147" applyFont="1" applyAlignment="1">
      <alignment horizontal="center"/>
      <protection/>
    </xf>
    <xf numFmtId="49" fontId="58" fillId="0" borderId="0" xfId="147" applyNumberFormat="1" applyFont="1">
      <alignment/>
      <protection/>
    </xf>
    <xf numFmtId="49" fontId="103" fillId="0" borderId="0" xfId="147" applyNumberFormat="1" applyFont="1" applyBorder="1" applyAlignment="1">
      <alignment wrapText="1"/>
      <protection/>
    </xf>
    <xf numFmtId="0" fontId="37" fillId="0" borderId="0" xfId="147"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6" fillId="47" borderId="28" xfId="0" applyNumberFormat="1" applyFont="1" applyFill="1" applyBorder="1" applyAlignment="1">
      <alignment/>
    </xf>
    <xf numFmtId="3" fontId="8" fillId="47" borderId="25" xfId="142"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8" fillId="47" borderId="28" xfId="142"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8" fillId="47" borderId="29" xfId="142"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34" fillId="47" borderId="20" xfId="0" applyNumberFormat="1" applyFont="1" applyFill="1" applyBorder="1" applyAlignment="1">
      <alignment/>
    </xf>
    <xf numFmtId="3" fontId="34" fillId="47" borderId="20" xfId="142" applyNumberFormat="1" applyFont="1" applyFill="1" applyBorder="1" applyAlignment="1" applyProtection="1">
      <alignment horizontal="center" vertical="center"/>
      <protection/>
    </xf>
    <xf numFmtId="49" fontId="37" fillId="47" borderId="20" xfId="0" applyNumberFormat="1" applyFont="1" applyFill="1" applyBorder="1" applyAlignment="1">
      <alignment/>
    </xf>
    <xf numFmtId="3" fontId="37" fillId="47" borderId="20" xfId="142"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58" fillId="47" borderId="20" xfId="0" applyNumberFormat="1" applyFont="1" applyFill="1" applyBorder="1" applyAlignment="1">
      <alignment/>
    </xf>
    <xf numFmtId="3" fontId="58" fillId="47" borderId="20" xfId="142" applyNumberFormat="1" applyFont="1" applyFill="1" applyBorder="1" applyAlignment="1" applyProtection="1">
      <alignment horizontal="center" vertical="center"/>
      <protection/>
    </xf>
    <xf numFmtId="10" fontId="34" fillId="0" borderId="20" xfId="138" applyNumberFormat="1" applyFont="1" applyFill="1" applyBorder="1" applyAlignment="1">
      <alignment horizontal="center" vertical="center"/>
      <protection/>
    </xf>
    <xf numFmtId="10" fontId="58" fillId="0" borderId="20" xfId="138" applyNumberFormat="1" applyFont="1" applyFill="1" applyBorder="1" applyAlignment="1">
      <alignment horizontal="center" vertical="center"/>
      <protection/>
    </xf>
    <xf numFmtId="49" fontId="0" fillId="47" borderId="20" xfId="0" applyNumberFormat="1" applyFill="1" applyBorder="1" applyAlignment="1">
      <alignment/>
    </xf>
    <xf numFmtId="49" fontId="25" fillId="47" borderId="20" xfId="0" applyNumberFormat="1" applyFont="1" applyFill="1" applyBorder="1" applyAlignment="1">
      <alignment/>
    </xf>
    <xf numFmtId="49" fontId="30" fillId="47" borderId="34" xfId="0" applyNumberFormat="1" applyFont="1" applyFill="1" applyBorder="1" applyAlignment="1">
      <alignment/>
    </xf>
    <xf numFmtId="49" fontId="30" fillId="47" borderId="32" xfId="0" applyNumberFormat="1" applyFont="1" applyFill="1" applyBorder="1" applyAlignment="1">
      <alignment/>
    </xf>
    <xf numFmtId="49" fontId="63" fillId="47" borderId="20" xfId="0" applyNumberFormat="1" applyFont="1" applyFill="1" applyBorder="1" applyAlignment="1">
      <alignment/>
    </xf>
    <xf numFmtId="10" fontId="63" fillId="0" borderId="20" xfId="138" applyNumberFormat="1" applyFont="1" applyFill="1" applyBorder="1" applyAlignment="1">
      <alignment horizontal="center" vertical="center"/>
      <protection/>
    </xf>
    <xf numFmtId="3" fontId="63" fillId="47" borderId="20" xfId="142" applyNumberFormat="1" applyFont="1" applyFill="1" applyBorder="1" applyAlignment="1" applyProtection="1">
      <alignment horizontal="center" vertical="center"/>
      <protection/>
    </xf>
    <xf numFmtId="49" fontId="106" fillId="47" borderId="20" xfId="0" applyNumberFormat="1" applyFont="1" applyFill="1" applyBorder="1" applyAlignment="1">
      <alignment/>
    </xf>
    <xf numFmtId="49" fontId="63" fillId="47" borderId="35" xfId="0" applyNumberFormat="1" applyFont="1" applyFill="1" applyBorder="1" applyAlignment="1">
      <alignment/>
    </xf>
    <xf numFmtId="3" fontId="63" fillId="47" borderId="19" xfId="142" applyNumberFormat="1" applyFont="1" applyFill="1" applyBorder="1" applyAlignment="1" applyProtection="1">
      <alignment horizontal="center" vertical="center"/>
      <protection/>
    </xf>
    <xf numFmtId="10" fontId="63" fillId="0" borderId="36" xfId="138" applyNumberFormat="1" applyFont="1" applyFill="1" applyBorder="1" applyAlignment="1">
      <alignment horizontal="center" vertical="center"/>
      <protection/>
    </xf>
    <xf numFmtId="49" fontId="0" fillId="47" borderId="27" xfId="0" applyNumberFormat="1" applyFont="1" applyFill="1" applyBorder="1" applyAlignment="1">
      <alignment/>
    </xf>
    <xf numFmtId="3" fontId="8" fillId="47" borderId="22" xfId="142" applyNumberFormat="1" applyFont="1" applyFill="1" applyBorder="1" applyAlignment="1" applyProtection="1">
      <alignment horizontal="center" vertical="center"/>
      <protection/>
    </xf>
    <xf numFmtId="3" fontId="8" fillId="47" borderId="37" xfId="142" applyNumberFormat="1" applyFont="1" applyFill="1" applyBorder="1" applyAlignment="1" applyProtection="1">
      <alignment horizontal="center" vertical="center"/>
      <protection/>
    </xf>
    <xf numFmtId="49" fontId="41" fillId="47" borderId="20" xfId="0" applyNumberFormat="1" applyFont="1" applyFill="1" applyBorder="1" applyAlignment="1">
      <alignment/>
    </xf>
    <xf numFmtId="49" fontId="30" fillId="0" borderId="26" xfId="0" applyNumberFormat="1" applyFont="1" applyBorder="1" applyAlignment="1">
      <alignment horizontal="center"/>
    </xf>
    <xf numFmtId="2" fontId="1" fillId="0" borderId="0" xfId="0" applyNumberFormat="1" applyFont="1" applyFill="1" applyAlignment="1">
      <alignment/>
    </xf>
    <xf numFmtId="2" fontId="6" fillId="0" borderId="0" xfId="0" applyNumberFormat="1" applyFont="1" applyFill="1" applyBorder="1" applyAlignment="1">
      <alignment/>
    </xf>
    <xf numFmtId="2" fontId="1" fillId="0" borderId="0" xfId="0" applyNumberFormat="1" applyFont="1" applyFill="1" applyBorder="1" applyAlignment="1">
      <alignment/>
    </xf>
    <xf numFmtId="2" fontId="1"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0" xfId="0" applyNumberFormat="1" applyFont="1" applyFill="1" applyAlignment="1">
      <alignment horizontal="center"/>
    </xf>
    <xf numFmtId="49" fontId="17" fillId="0" borderId="20" xfId="0" applyNumberFormat="1" applyFont="1" applyFill="1" applyBorder="1" applyAlignment="1">
      <alignment horizontal="center" vertical="center"/>
    </xf>
    <xf numFmtId="1" fontId="11" fillId="0" borderId="20" xfId="0" applyNumberFormat="1" applyFont="1" applyFill="1" applyBorder="1" applyAlignment="1">
      <alignment horizontal="left"/>
    </xf>
    <xf numFmtId="10" fontId="7" fillId="0" borderId="20" xfId="138" applyNumberFormat="1" applyFont="1" applyFill="1" applyBorder="1" applyAlignment="1">
      <alignment horizontal="right" vertical="center"/>
      <protection/>
    </xf>
    <xf numFmtId="49" fontId="7" fillId="4" borderId="20" xfId="0" applyNumberFormat="1" applyFont="1" applyFill="1" applyBorder="1" applyAlignment="1">
      <alignment horizontal="center"/>
    </xf>
    <xf numFmtId="49" fontId="7" fillId="4" borderId="20" xfId="0" applyNumberFormat="1" applyFont="1" applyFill="1" applyBorder="1" applyAlignment="1">
      <alignment/>
    </xf>
    <xf numFmtId="49" fontId="10" fillId="0" borderId="26" xfId="0" applyNumberFormat="1" applyFont="1" applyBorder="1" applyAlignment="1">
      <alignment horizontal="center"/>
    </xf>
    <xf numFmtId="3" fontId="12" fillId="4" borderId="26" xfId="142" applyNumberFormat="1" applyFont="1" applyFill="1" applyBorder="1" applyAlignment="1" applyProtection="1">
      <alignment horizontal="center" vertical="center"/>
      <protection/>
    </xf>
    <xf numFmtId="3" fontId="8" fillId="47" borderId="26" xfId="142" applyNumberFormat="1" applyFont="1" applyFill="1" applyBorder="1" applyAlignment="1" applyProtection="1">
      <alignment horizontal="center" vertical="center"/>
      <protection/>
    </xf>
    <xf numFmtId="2" fontId="3" fillId="0" borderId="0" xfId="0" applyNumberFormat="1" applyFont="1" applyFill="1" applyBorder="1" applyAlignment="1">
      <alignment/>
    </xf>
    <xf numFmtId="2" fontId="3" fillId="0" borderId="0" xfId="0" applyNumberFormat="1" applyFont="1" applyFill="1" applyAlignment="1">
      <alignment/>
    </xf>
    <xf numFmtId="3" fontId="12" fillId="0" borderId="20" xfId="142" applyNumberFormat="1" applyFont="1" applyFill="1" applyBorder="1" applyAlignment="1" applyProtection="1">
      <alignment horizontal="center" vertical="center"/>
      <protection/>
    </xf>
    <xf numFmtId="49" fontId="34" fillId="0" borderId="0" xfId="0" applyNumberFormat="1" applyFont="1" applyAlignment="1">
      <alignment horizontal="center"/>
    </xf>
    <xf numFmtId="49" fontId="34" fillId="0" borderId="0" xfId="0" applyNumberFormat="1" applyFont="1" applyAlignment="1">
      <alignment/>
    </xf>
    <xf numFmtId="49" fontId="37" fillId="0" borderId="19" xfId="0" applyNumberFormat="1" applyFont="1" applyBorder="1" applyAlignment="1">
      <alignment horizontal="left" wrapText="1"/>
    </xf>
    <xf numFmtId="3" fontId="8" fillId="0" borderId="20" xfId="142" applyNumberFormat="1" applyFont="1" applyFill="1" applyBorder="1" applyAlignment="1" applyProtection="1">
      <alignment horizontal="center" vertical="center"/>
      <protection/>
    </xf>
    <xf numFmtId="10" fontId="12" fillId="0" borderId="38" xfId="138" applyNumberFormat="1" applyFont="1" applyFill="1" applyBorder="1" applyAlignment="1">
      <alignment horizontal="right" vertical="center"/>
      <protection/>
    </xf>
    <xf numFmtId="49" fontId="8" fillId="0" borderId="0" xfId="0" applyNumberFormat="1" applyFont="1" applyFill="1" applyBorder="1" applyAlignment="1">
      <alignment/>
    </xf>
    <xf numFmtId="49" fontId="8" fillId="0" borderId="0" xfId="0" applyNumberFormat="1" applyFont="1" applyFill="1" applyBorder="1" applyAlignment="1">
      <alignment/>
    </xf>
    <xf numFmtId="49" fontId="107" fillId="0" borderId="0" xfId="0" applyNumberFormat="1" applyFont="1" applyFill="1" applyBorder="1" applyAlignment="1">
      <alignment/>
    </xf>
    <xf numFmtId="49" fontId="108" fillId="0" borderId="0" xfId="0" applyNumberFormat="1" applyFont="1" applyFill="1" applyBorder="1" applyAlignment="1">
      <alignment/>
    </xf>
    <xf numFmtId="49" fontId="18" fillId="0" borderId="0" xfId="0" applyNumberFormat="1" applyFont="1" applyFill="1" applyAlignment="1">
      <alignment/>
    </xf>
    <xf numFmtId="10" fontId="0" fillId="0" borderId="20" xfId="138" applyNumberFormat="1" applyFont="1" applyFill="1" applyBorder="1" applyAlignment="1">
      <alignment horizontal="right" vertical="center"/>
      <protection/>
    </xf>
    <xf numFmtId="2" fontId="0" fillId="0" borderId="0" xfId="0" applyNumberFormat="1" applyFont="1" applyFill="1" applyAlignment="1">
      <alignment/>
    </xf>
    <xf numFmtId="2" fontId="0" fillId="0" borderId="0" xfId="0" applyNumberFormat="1" applyFont="1" applyFill="1" applyAlignment="1">
      <alignment horizontal="left"/>
    </xf>
    <xf numFmtId="2" fontId="8" fillId="0" borderId="0" xfId="0" applyNumberFormat="1" applyFont="1" applyFill="1" applyAlignment="1">
      <alignment horizontal="left"/>
    </xf>
    <xf numFmtId="2" fontId="0" fillId="0" borderId="0" xfId="0" applyNumberFormat="1" applyFont="1" applyFill="1" applyAlignment="1">
      <alignment horizontal="left"/>
    </xf>
    <xf numFmtId="2" fontId="23" fillId="0" borderId="0" xfId="0" applyNumberFormat="1" applyFont="1" applyFill="1" applyAlignment="1">
      <alignment/>
    </xf>
    <xf numFmtId="2" fontId="0" fillId="0" borderId="0" xfId="0" applyNumberFormat="1" applyFont="1" applyFill="1" applyAlignment="1">
      <alignment/>
    </xf>
    <xf numFmtId="2" fontId="7" fillId="0" borderId="0" xfId="0" applyNumberFormat="1" applyFont="1" applyFill="1" applyAlignment="1">
      <alignment/>
    </xf>
    <xf numFmtId="2" fontId="8" fillId="0" borderId="0" xfId="0" applyNumberFormat="1" applyFont="1" applyFill="1" applyAlignment="1">
      <alignment/>
    </xf>
    <xf numFmtId="2" fontId="7" fillId="0" borderId="0" xfId="0" applyNumberFormat="1" applyFont="1" applyFill="1" applyAlignment="1">
      <alignment wrapText="1"/>
    </xf>
    <xf numFmtId="49" fontId="0" fillId="0" borderId="0" xfId="0" applyNumberFormat="1" applyFont="1" applyFill="1" applyAlignment="1">
      <alignment/>
    </xf>
    <xf numFmtId="2" fontId="7" fillId="0" borderId="0" xfId="0" applyNumberFormat="1" applyFont="1" applyFill="1" applyBorder="1" applyAlignment="1">
      <alignment/>
    </xf>
    <xf numFmtId="2" fontId="7" fillId="0" borderId="0" xfId="0" applyNumberFormat="1" applyFont="1" applyFill="1" applyBorder="1" applyAlignment="1">
      <alignment wrapText="1"/>
    </xf>
    <xf numFmtId="2" fontId="8" fillId="0" borderId="0" xfId="0" applyNumberFormat="1" applyFont="1" applyFill="1" applyBorder="1" applyAlignment="1">
      <alignment/>
    </xf>
    <xf numFmtId="49" fontId="17" fillId="0" borderId="23" xfId="0" applyNumberFormat="1" applyFont="1" applyFill="1" applyBorder="1" applyAlignment="1">
      <alignment horizontal="center" vertical="center"/>
    </xf>
    <xf numFmtId="2" fontId="11" fillId="0" borderId="23" xfId="0" applyNumberFormat="1" applyFont="1" applyFill="1" applyBorder="1" applyAlignment="1">
      <alignment horizontal="left"/>
    </xf>
    <xf numFmtId="3" fontId="8" fillId="0" borderId="0" xfId="142" applyNumberFormat="1" applyFont="1" applyFill="1" applyBorder="1" applyAlignment="1" applyProtection="1">
      <alignment horizontal="center" vertical="center"/>
      <protection/>
    </xf>
    <xf numFmtId="49" fontId="29" fillId="0" borderId="20" xfId="0" applyNumberFormat="1" applyFont="1" applyFill="1" applyBorder="1" applyAlignment="1">
      <alignment horizontal="center" vertical="center"/>
    </xf>
    <xf numFmtId="1" fontId="10" fillId="0" borderId="20" xfId="0" applyNumberFormat="1" applyFont="1" applyFill="1" applyBorder="1" applyAlignment="1">
      <alignment horizontal="left"/>
    </xf>
    <xf numFmtId="1" fontId="11" fillId="0" borderId="26" xfId="0" applyNumberFormat="1" applyFont="1" applyFill="1" applyBorder="1" applyAlignment="1">
      <alignment horizontal="left"/>
    </xf>
    <xf numFmtId="2" fontId="10" fillId="0" borderId="20" xfId="0" applyNumberFormat="1" applyFont="1" applyFill="1" applyBorder="1" applyAlignment="1">
      <alignment horizontal="left" vertical="center" wrapText="1"/>
    </xf>
    <xf numFmtId="2" fontId="11" fillId="0" borderId="20" xfId="0" applyNumberFormat="1" applyFont="1" applyFill="1" applyBorder="1" applyAlignment="1">
      <alignment horizontal="left" wrapText="1"/>
    </xf>
    <xf numFmtId="2" fontId="0" fillId="0" borderId="0" xfId="0" applyNumberFormat="1" applyFont="1" applyFill="1" applyAlignment="1">
      <alignment/>
    </xf>
    <xf numFmtId="49" fontId="1" fillId="0" borderId="0" xfId="0" applyNumberFormat="1" applyFont="1" applyFill="1" applyBorder="1" applyAlignment="1">
      <alignment/>
    </xf>
    <xf numFmtId="49" fontId="1" fillId="0" borderId="0" xfId="0" applyNumberFormat="1" applyFont="1" applyFill="1" applyAlignment="1">
      <alignment/>
    </xf>
    <xf numFmtId="49" fontId="34" fillId="0" borderId="0" xfId="0" applyNumberFormat="1" applyFont="1" applyBorder="1" applyAlignment="1">
      <alignment horizontal="center"/>
    </xf>
    <xf numFmtId="2" fontId="8" fillId="0" borderId="0" xfId="0" applyNumberFormat="1" applyFont="1" applyFill="1" applyBorder="1" applyAlignment="1">
      <alignment horizontal="left"/>
    </xf>
    <xf numFmtId="2" fontId="11" fillId="0" borderId="20" xfId="0" applyNumberFormat="1" applyFont="1" applyFill="1" applyBorder="1" applyAlignment="1">
      <alignment horizontal="left"/>
    </xf>
    <xf numFmtId="49" fontId="30" fillId="0" borderId="20" xfId="0" applyNumberFormat="1" applyFont="1" applyFill="1" applyBorder="1" applyAlignment="1">
      <alignment horizontal="center" vertical="center" wrapText="1"/>
    </xf>
    <xf numFmtId="49" fontId="7" fillId="0" borderId="20" xfId="0" applyNumberFormat="1" applyFont="1" applyFill="1" applyBorder="1" applyAlignment="1">
      <alignment horizontal="center"/>
    </xf>
    <xf numFmtId="49" fontId="1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0" fillId="0" borderId="0" xfId="0" applyNumberFormat="1" applyFont="1" applyFill="1" applyAlignment="1">
      <alignment/>
    </xf>
    <xf numFmtId="49" fontId="0" fillId="0" borderId="20" xfId="0" applyNumberFormat="1" applyFont="1" applyFill="1" applyBorder="1" applyAlignment="1">
      <alignment horizontal="center"/>
    </xf>
    <xf numFmtId="49" fontId="0" fillId="0" borderId="20" xfId="0" applyNumberFormat="1" applyFont="1" applyFill="1" applyBorder="1" applyAlignment="1">
      <alignment horizontal="center"/>
    </xf>
    <xf numFmtId="49" fontId="12" fillId="0" borderId="0" xfId="0" applyNumberFormat="1" applyFont="1" applyFill="1" applyAlignment="1">
      <alignment/>
    </xf>
    <xf numFmtId="49" fontId="0" fillId="0" borderId="0" xfId="0" applyNumberFormat="1" applyFont="1" applyFill="1" applyBorder="1" applyAlignment="1">
      <alignment horizontal="center"/>
    </xf>
    <xf numFmtId="49" fontId="0" fillId="0" borderId="0" xfId="0" applyNumberFormat="1" applyFont="1" applyFill="1" applyBorder="1" applyAlignment="1">
      <alignment/>
    </xf>
    <xf numFmtId="49" fontId="0" fillId="0" borderId="0" xfId="0" applyNumberFormat="1" applyFont="1" applyFill="1" applyBorder="1" applyAlignment="1">
      <alignment/>
    </xf>
    <xf numFmtId="49" fontId="8" fillId="0" borderId="0" xfId="0" applyNumberFormat="1" applyFont="1" applyFill="1" applyAlignment="1">
      <alignment/>
    </xf>
    <xf numFmtId="2" fontId="0" fillId="0" borderId="0" xfId="0" applyNumberFormat="1" applyFont="1" applyFill="1" applyBorder="1" applyAlignment="1">
      <alignment horizontal="left"/>
    </xf>
    <xf numFmtId="2" fontId="19" fillId="0" borderId="0" xfId="0" applyNumberFormat="1" applyFont="1" applyFill="1" applyAlignment="1">
      <alignment/>
    </xf>
    <xf numFmtId="2" fontId="0" fillId="0" borderId="0" xfId="0" applyNumberFormat="1" applyFont="1" applyFill="1" applyAlignment="1">
      <alignment/>
    </xf>
    <xf numFmtId="2" fontId="12" fillId="0" borderId="0" xfId="0" applyNumberFormat="1" applyFont="1" applyFill="1" applyAlignment="1">
      <alignment/>
    </xf>
    <xf numFmtId="2" fontId="20" fillId="0" borderId="0" xfId="0" applyNumberFormat="1" applyFont="1" applyFill="1" applyAlignment="1">
      <alignment/>
    </xf>
    <xf numFmtId="2" fontId="0" fillId="0" borderId="0" xfId="0" applyNumberFormat="1" applyFont="1" applyFill="1" applyBorder="1" applyAlignment="1">
      <alignment/>
    </xf>
    <xf numFmtId="1" fontId="11" fillId="0" borderId="0"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1" fontId="8" fillId="0" borderId="25" xfId="0" applyNumberFormat="1" applyFont="1" applyFill="1" applyBorder="1" applyAlignment="1">
      <alignment horizontal="center"/>
    </xf>
    <xf numFmtId="2" fontId="13" fillId="0" borderId="0" xfId="0" applyNumberFormat="1" applyFont="1" applyFill="1" applyBorder="1" applyAlignment="1">
      <alignment horizontal="center"/>
    </xf>
    <xf numFmtId="2" fontId="2" fillId="0" borderId="0" xfId="0" applyNumberFormat="1" applyFont="1" applyFill="1" applyAlignment="1">
      <alignment horizontal="center"/>
    </xf>
    <xf numFmtId="49" fontId="17" fillId="0" borderId="26" xfId="0" applyNumberFormat="1" applyFont="1" applyFill="1" applyBorder="1" applyAlignment="1">
      <alignment horizontal="center" vertical="center" wrapText="1"/>
    </xf>
    <xf numFmtId="2" fontId="17" fillId="0" borderId="26" xfId="0" applyNumberFormat="1" applyFont="1" applyFill="1" applyBorder="1" applyAlignment="1">
      <alignment horizontal="left" wrapText="1"/>
    </xf>
    <xf numFmtId="49" fontId="30" fillId="0" borderId="20" xfId="0" applyNumberFormat="1" applyFont="1" applyFill="1" applyBorder="1" applyAlignment="1">
      <alignment horizontal="center"/>
    </xf>
    <xf numFmtId="0" fontId="34" fillId="0" borderId="0" xfId="0" applyFont="1" applyFill="1" applyAlignment="1">
      <alignment/>
    </xf>
    <xf numFmtId="49" fontId="34" fillId="0" borderId="0" xfId="0" applyNumberFormat="1" applyFont="1" applyFill="1" applyAlignment="1">
      <alignment/>
    </xf>
    <xf numFmtId="49" fontId="0" fillId="0" borderId="0" xfId="0" applyNumberFormat="1" applyFont="1" applyFill="1" applyAlignment="1">
      <alignment/>
    </xf>
    <xf numFmtId="0" fontId="0" fillId="0" borderId="0" xfId="0" applyFont="1" applyFill="1" applyAlignment="1">
      <alignment/>
    </xf>
    <xf numFmtId="2" fontId="8" fillId="0" borderId="0" xfId="0" applyNumberFormat="1" applyFont="1" applyFill="1" applyAlignment="1">
      <alignment/>
    </xf>
    <xf numFmtId="2" fontId="29" fillId="0" borderId="0" xfId="0" applyNumberFormat="1" applyFont="1" applyFill="1" applyBorder="1" applyAlignment="1">
      <alignment horizontal="center"/>
    </xf>
    <xf numFmtId="2" fontId="11" fillId="0" borderId="26" xfId="0" applyNumberFormat="1" applyFont="1" applyFill="1" applyBorder="1" applyAlignment="1">
      <alignment horizontal="left" wrapText="1"/>
    </xf>
    <xf numFmtId="49" fontId="3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30" fillId="0" borderId="0" xfId="0" applyNumberFormat="1" applyFont="1" applyFill="1" applyBorder="1" applyAlignment="1">
      <alignment/>
    </xf>
    <xf numFmtId="10" fontId="0" fillId="0" borderId="20" xfId="138" applyNumberFormat="1" applyFont="1" applyFill="1" applyBorder="1" applyAlignment="1">
      <alignment horizontal="right" vertical="center"/>
      <protection/>
    </xf>
    <xf numFmtId="0" fontId="19" fillId="0" borderId="0" xfId="0" applyNumberFormat="1"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0" fillId="0" borderId="0" xfId="0" applyFont="1" applyFill="1" applyBorder="1" applyAlignment="1">
      <alignment/>
    </xf>
    <xf numFmtId="0" fontId="7" fillId="0" borderId="0" xfId="0" applyFont="1" applyFill="1" applyAlignment="1">
      <alignment/>
    </xf>
    <xf numFmtId="0" fontId="7" fillId="0" borderId="0" xfId="0" applyNumberFormat="1" applyFont="1" applyFill="1" applyAlignment="1">
      <alignment/>
    </xf>
    <xf numFmtId="0" fontId="8" fillId="0" borderId="21" xfId="0" applyNumberFormat="1"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0" xfId="0" applyFont="1" applyFill="1" applyBorder="1" applyAlignment="1">
      <alignment horizontal="center"/>
    </xf>
    <xf numFmtId="0" fontId="2" fillId="0" borderId="20"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Alignment="1">
      <alignment/>
    </xf>
    <xf numFmtId="2" fontId="11" fillId="0" borderId="26" xfId="0" applyNumberFormat="1" applyFont="1" applyFill="1" applyBorder="1" applyAlignment="1">
      <alignment horizontal="left" vertical="center" wrapText="1"/>
    </xf>
    <xf numFmtId="2" fontId="4" fillId="0" borderId="0" xfId="0" applyNumberFormat="1" applyFont="1" applyFill="1" applyBorder="1" applyAlignment="1">
      <alignment/>
    </xf>
    <xf numFmtId="0" fontId="37" fillId="0" borderId="19" xfId="0" applyFont="1" applyFill="1" applyBorder="1" applyAlignment="1">
      <alignment/>
    </xf>
    <xf numFmtId="0" fontId="34" fillId="0" borderId="0" xfId="0" applyFont="1" applyFill="1" applyBorder="1" applyAlignment="1">
      <alignment wrapText="1"/>
    </xf>
    <xf numFmtId="49" fontId="0" fillId="0" borderId="0" xfId="0" applyNumberFormat="1" applyFont="1" applyFill="1" applyBorder="1" applyAlignment="1">
      <alignment/>
    </xf>
    <xf numFmtId="49" fontId="8" fillId="0" borderId="0" xfId="0" applyNumberFormat="1" applyFont="1" applyFill="1" applyAlignment="1">
      <alignment horizontal="center"/>
    </xf>
    <xf numFmtId="49" fontId="18" fillId="0" borderId="0" xfId="0" applyNumberFormat="1" applyFont="1" applyFill="1" applyBorder="1" applyAlignment="1">
      <alignment horizontal="center"/>
    </xf>
    <xf numFmtId="49" fontId="18" fillId="0" borderId="0" xfId="0" applyNumberFormat="1" applyFont="1" applyFill="1" applyBorder="1" applyAlignment="1">
      <alignment/>
    </xf>
    <xf numFmtId="49" fontId="8" fillId="0" borderId="20" xfId="0" applyNumberFormat="1" applyFont="1" applyFill="1" applyBorder="1" applyAlignment="1" applyProtection="1">
      <alignment horizontal="center" vertical="center" wrapText="1"/>
      <protection/>
    </xf>
    <xf numFmtId="49" fontId="8" fillId="0" borderId="20" xfId="0" applyNumberFormat="1" applyFont="1" applyFill="1" applyBorder="1" applyAlignment="1">
      <alignment horizontal="center" vertical="center" wrapText="1"/>
    </xf>
    <xf numFmtId="49" fontId="18" fillId="0" borderId="20" xfId="0" applyNumberFormat="1" applyFont="1" applyFill="1" applyBorder="1" applyAlignment="1" applyProtection="1">
      <alignment horizontal="center" vertical="center"/>
      <protection/>
    </xf>
    <xf numFmtId="3" fontId="11" fillId="0" borderId="20" xfId="142" applyNumberFormat="1" applyFont="1" applyFill="1" applyBorder="1" applyAlignment="1" applyProtection="1">
      <alignment horizontal="center" vertical="center"/>
      <protection/>
    </xf>
    <xf numFmtId="49" fontId="0" fillId="0" borderId="0" xfId="0" applyNumberFormat="1" applyFont="1" applyFill="1" applyAlignment="1">
      <alignment/>
    </xf>
    <xf numFmtId="49" fontId="20" fillId="0" borderId="0" xfId="0" applyNumberFormat="1" applyFont="1" applyFill="1" applyAlignment="1">
      <alignment/>
    </xf>
    <xf numFmtId="49" fontId="23" fillId="0" borderId="0" xfId="0" applyNumberFormat="1" applyFont="1" applyFill="1" applyAlignment="1">
      <alignment/>
    </xf>
    <xf numFmtId="49" fontId="0" fillId="0" borderId="0" xfId="0" applyNumberFormat="1" applyFont="1" applyFill="1" applyAlignment="1">
      <alignment/>
    </xf>
    <xf numFmtId="49" fontId="36" fillId="0" borderId="20" xfId="0" applyNumberFormat="1" applyFont="1" applyFill="1" applyBorder="1" applyAlignment="1" applyProtection="1">
      <alignment horizontal="center" vertical="center"/>
      <protection/>
    </xf>
    <xf numFmtId="49" fontId="36" fillId="0" borderId="38" xfId="0" applyNumberFormat="1" applyFont="1" applyFill="1" applyBorder="1" applyAlignment="1" applyProtection="1">
      <alignment horizontal="center" vertical="center"/>
      <protection/>
    </xf>
    <xf numFmtId="3" fontId="10" fillId="0" borderId="20" xfId="142" applyNumberFormat="1" applyFont="1" applyFill="1" applyBorder="1" applyAlignment="1" applyProtection="1">
      <alignment horizontal="center" vertical="center"/>
      <protection/>
    </xf>
    <xf numFmtId="49" fontId="6" fillId="0" borderId="0" xfId="0" applyNumberFormat="1" applyFont="1" applyFill="1" applyBorder="1" applyAlignment="1">
      <alignment/>
    </xf>
    <xf numFmtId="49" fontId="0" fillId="0" borderId="0" xfId="0" applyNumberFormat="1" applyFont="1" applyFill="1" applyAlignment="1">
      <alignment horizontal="center"/>
    </xf>
    <xf numFmtId="49" fontId="0" fillId="0" borderId="20" xfId="0" applyNumberFormat="1" applyFont="1" applyFill="1" applyBorder="1" applyAlignment="1">
      <alignment/>
    </xf>
    <xf numFmtId="49" fontId="30" fillId="0" borderId="20" xfId="0" applyNumberFormat="1" applyFont="1" applyBorder="1" applyAlignment="1">
      <alignment horizontal="center"/>
    </xf>
    <xf numFmtId="3" fontId="12" fillId="4" borderId="20" xfId="142" applyNumberFormat="1" applyFont="1" applyFill="1" applyBorder="1" applyAlignment="1" applyProtection="1">
      <alignment horizontal="center" vertical="center"/>
      <protection/>
    </xf>
    <xf numFmtId="1" fontId="29" fillId="0" borderId="25" xfId="0" applyNumberFormat="1" applyFont="1" applyFill="1" applyBorder="1" applyAlignment="1">
      <alignment horizontal="center" vertical="center"/>
    </xf>
    <xf numFmtId="49" fontId="17" fillId="0" borderId="23" xfId="0" applyNumberFormat="1" applyFont="1" applyFill="1" applyBorder="1" applyAlignment="1">
      <alignment horizontal="center"/>
    </xf>
    <xf numFmtId="49" fontId="29"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17" fillId="0" borderId="20" xfId="0" applyNumberFormat="1" applyFont="1" applyFill="1" applyBorder="1" applyAlignment="1">
      <alignment horizontal="center" wrapText="1"/>
    </xf>
    <xf numFmtId="0" fontId="34" fillId="0" borderId="0" xfId="0" applyFont="1" applyAlignment="1">
      <alignment horizontal="center"/>
    </xf>
    <xf numFmtId="0" fontId="30" fillId="0" borderId="0" xfId="0" applyNumberFormat="1" applyFont="1" applyAlignment="1">
      <alignment horizontal="center"/>
    </xf>
    <xf numFmtId="0" fontId="0" fillId="0" borderId="20" xfId="0" applyBorder="1" applyAlignment="1">
      <alignment/>
    </xf>
    <xf numFmtId="0" fontId="0" fillId="49" borderId="20" xfId="0" applyFill="1" applyBorder="1" applyAlignment="1">
      <alignment/>
    </xf>
    <xf numFmtId="0" fontId="0" fillId="0" borderId="39" xfId="0" applyFill="1" applyBorder="1" applyAlignment="1">
      <alignment/>
    </xf>
    <xf numFmtId="0" fontId="30" fillId="0" borderId="0" xfId="0" applyNumberFormat="1" applyFont="1" applyBorder="1" applyAlignment="1">
      <alignment horizontal="center"/>
    </xf>
    <xf numFmtId="10" fontId="10" fillId="0" borderId="20" xfId="138" applyNumberFormat="1" applyFont="1" applyFill="1" applyBorder="1" applyAlignment="1">
      <alignment horizontal="right" vertical="center"/>
      <protection/>
    </xf>
    <xf numFmtId="1" fontId="29" fillId="0" borderId="20" xfId="0" applyNumberFormat="1" applyFont="1" applyFill="1" applyBorder="1" applyAlignment="1">
      <alignment horizontal="center" vertical="center"/>
    </xf>
    <xf numFmtId="2" fontId="8" fillId="0" borderId="20" xfId="0" applyNumberFormat="1" applyFont="1" applyBorder="1" applyAlignment="1">
      <alignment horizontal="left" vertical="center" wrapText="1"/>
    </xf>
    <xf numFmtId="0" fontId="23" fillId="0" borderId="19" xfId="0" applyNumberFormat="1" applyFont="1" applyBorder="1" applyAlignment="1">
      <alignment horizontal="center" wrapText="1"/>
    </xf>
    <xf numFmtId="49" fontId="12" fillId="4" borderId="20" xfId="0" applyNumberFormat="1" applyFont="1" applyFill="1" applyBorder="1" applyAlignment="1">
      <alignment wrapText="1"/>
    </xf>
    <xf numFmtId="49" fontId="8" fillId="0" borderId="20" xfId="0" applyNumberFormat="1" applyFont="1" applyBorder="1" applyAlignment="1">
      <alignment wrapText="1"/>
    </xf>
    <xf numFmtId="49" fontId="12" fillId="0" borderId="20" xfId="0" applyNumberFormat="1" applyFont="1" applyFill="1" applyBorder="1" applyAlignment="1">
      <alignment wrapText="1"/>
    </xf>
    <xf numFmtId="49" fontId="8" fillId="0" borderId="20" xfId="0" applyNumberFormat="1" applyFont="1" applyFill="1" applyBorder="1" applyAlignment="1">
      <alignment wrapText="1"/>
    </xf>
    <xf numFmtId="0" fontId="37" fillId="0" borderId="0" xfId="0" applyNumberFormat="1" applyFont="1" applyFill="1" applyBorder="1" applyAlignment="1">
      <alignment horizontal="center"/>
    </xf>
    <xf numFmtId="0" fontId="30"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34" fillId="0" borderId="0" xfId="0" applyNumberFormat="1" applyFont="1" applyFill="1" applyBorder="1" applyAlignment="1">
      <alignment/>
    </xf>
    <xf numFmtId="0" fontId="0" fillId="0" borderId="0" xfId="0" applyNumberFormat="1" applyFont="1" applyFill="1" applyBorder="1" applyAlignment="1">
      <alignment/>
    </xf>
    <xf numFmtId="0" fontId="12" fillId="0" borderId="0" xfId="0" applyNumberFormat="1" applyFont="1" applyFill="1" applyAlignment="1">
      <alignment/>
    </xf>
    <xf numFmtId="0" fontId="0" fillId="0" borderId="0" xfId="0" applyNumberFormat="1" applyFont="1" applyFill="1" applyBorder="1" applyAlignment="1">
      <alignment/>
    </xf>
    <xf numFmtId="0" fontId="8" fillId="0" borderId="0" xfId="0" applyNumberFormat="1" applyFont="1" applyFill="1" applyAlignment="1">
      <alignment/>
    </xf>
    <xf numFmtId="0" fontId="0" fillId="0" borderId="0" xfId="0" applyNumberFormat="1" applyFont="1" applyFill="1" applyAlignment="1">
      <alignment/>
    </xf>
    <xf numFmtId="0" fontId="30" fillId="0" borderId="0" xfId="0" applyNumberFormat="1" applyFont="1" applyFill="1" applyAlignment="1">
      <alignment horizontal="center"/>
    </xf>
    <xf numFmtId="10" fontId="12" fillId="0" borderId="20" xfId="138" applyNumberFormat="1" applyFont="1" applyFill="1" applyBorder="1" applyAlignment="1">
      <alignment horizontal="right" vertical="center"/>
      <protection/>
    </xf>
    <xf numFmtId="10" fontId="8" fillId="0" borderId="20" xfId="138" applyNumberFormat="1" applyFont="1" applyFill="1" applyBorder="1" applyAlignment="1">
      <alignment horizontal="right" vertical="center"/>
      <protection/>
    </xf>
    <xf numFmtId="49" fontId="17" fillId="0" borderId="26" xfId="0" applyNumberFormat="1" applyFont="1" applyFill="1" applyBorder="1" applyAlignment="1">
      <alignment horizontal="center" wrapText="1"/>
    </xf>
    <xf numFmtId="2" fontId="12" fillId="0" borderId="20" xfId="0" applyNumberFormat="1" applyFont="1" applyFill="1" applyBorder="1" applyAlignment="1">
      <alignment horizontal="left" vertical="center" wrapText="1"/>
    </xf>
    <xf numFmtId="0" fontId="37" fillId="0" borderId="19" xfId="0" applyNumberFormat="1" applyFont="1" applyFill="1" applyBorder="1" applyAlignment="1">
      <alignment horizontal="center" wrapText="1"/>
    </xf>
    <xf numFmtId="0" fontId="34" fillId="0" borderId="0" xfId="0" applyNumberFormat="1" applyFont="1" applyFill="1" applyAlignment="1">
      <alignment/>
    </xf>
    <xf numFmtId="0" fontId="34" fillId="0" borderId="0" xfId="0" applyNumberFormat="1" applyFont="1" applyFill="1" applyAlignment="1">
      <alignment horizontal="left"/>
    </xf>
    <xf numFmtId="0" fontId="34" fillId="0" borderId="0" xfId="0" applyNumberFormat="1" applyFont="1" applyFill="1" applyAlignment="1">
      <alignment horizontal="center"/>
    </xf>
    <xf numFmtId="0" fontId="34" fillId="0" borderId="0" xfId="0" applyNumberFormat="1" applyFont="1" applyFill="1" applyBorder="1" applyAlignment="1">
      <alignment/>
    </xf>
    <xf numFmtId="0" fontId="34" fillId="0" borderId="0" xfId="0" applyNumberFormat="1" applyFont="1" applyFill="1" applyBorder="1" applyAlignment="1">
      <alignment horizontal="center"/>
    </xf>
    <xf numFmtId="0" fontId="30" fillId="0" borderId="0" xfId="0" applyNumberFormat="1" applyFont="1" applyFill="1" applyAlignment="1">
      <alignment/>
    </xf>
    <xf numFmtId="0" fontId="34" fillId="0" borderId="0" xfId="0" applyNumberFormat="1" applyFont="1" applyFill="1" applyAlignment="1">
      <alignment/>
    </xf>
    <xf numFmtId="0" fontId="0" fillId="0" borderId="0" xfId="0" applyNumberFormat="1" applyFont="1" applyFill="1" applyBorder="1" applyAlignment="1">
      <alignment horizontal="center"/>
    </xf>
    <xf numFmtId="0" fontId="37" fillId="0" borderId="19" xfId="0" applyFont="1" applyFill="1" applyBorder="1" applyAlignment="1">
      <alignment wrapText="1"/>
    </xf>
    <xf numFmtId="0" fontId="34" fillId="0" borderId="0" xfId="0" applyNumberFormat="1" applyFont="1" applyFill="1" applyBorder="1" applyAlignment="1">
      <alignment wrapText="1"/>
    </xf>
    <xf numFmtId="0" fontId="30" fillId="0" borderId="0" xfId="0" applyNumberFormat="1" applyFont="1" applyFill="1" applyBorder="1" applyAlignment="1">
      <alignment horizontal="center" wrapText="1"/>
    </xf>
    <xf numFmtId="0" fontId="34" fillId="0" borderId="0" xfId="0" applyNumberFormat="1" applyFont="1" applyFill="1" applyAlignment="1">
      <alignment wrapText="1"/>
    </xf>
    <xf numFmtId="0" fontId="34" fillId="0" borderId="0" xfId="0" applyNumberFormat="1" applyFont="1" applyFill="1" applyBorder="1" applyAlignment="1">
      <alignment horizontal="center" wrapText="1"/>
    </xf>
    <xf numFmtId="0" fontId="0" fillId="0" borderId="0" xfId="0" applyNumberFormat="1" applyFont="1" applyFill="1" applyAlignment="1">
      <alignment/>
    </xf>
    <xf numFmtId="0" fontId="1" fillId="0" borderId="0" xfId="0" applyNumberFormat="1" applyFont="1" applyFill="1" applyAlignment="1">
      <alignment/>
    </xf>
    <xf numFmtId="0" fontId="12" fillId="0" borderId="21" xfId="0" applyNumberFormat="1" applyFont="1" applyFill="1" applyBorder="1" applyAlignment="1">
      <alignment horizontal="center" vertical="center" wrapText="1"/>
    </xf>
    <xf numFmtId="0" fontId="30" fillId="0" borderId="0" xfId="0" applyNumberFormat="1" applyFont="1" applyFill="1" applyBorder="1" applyAlignment="1">
      <alignment/>
    </xf>
    <xf numFmtId="0" fontId="30" fillId="0" borderId="0" xfId="0" applyNumberFormat="1" applyFont="1" applyFill="1" applyAlignment="1">
      <alignment/>
    </xf>
    <xf numFmtId="49" fontId="0" fillId="0" borderId="0" xfId="0" applyNumberFormat="1" applyFill="1" applyBorder="1" applyAlignment="1">
      <alignment/>
    </xf>
    <xf numFmtId="0" fontId="0" fillId="0" borderId="0" xfId="0" applyNumberFormat="1" applyFont="1" applyFill="1" applyAlignment="1">
      <alignment/>
    </xf>
    <xf numFmtId="0" fontId="12" fillId="0" borderId="0" xfId="0" applyNumberFormat="1" applyFont="1" applyFill="1" applyAlignment="1">
      <alignment/>
    </xf>
    <xf numFmtId="0" fontId="0" fillId="0" borderId="0" xfId="0" applyNumberFormat="1" applyFont="1" applyFill="1" applyAlignment="1">
      <alignment/>
    </xf>
    <xf numFmtId="0" fontId="8" fillId="0" borderId="0" xfId="0" applyNumberFormat="1" applyFont="1" applyFill="1" applyAlignment="1">
      <alignment wrapText="1"/>
    </xf>
    <xf numFmtId="0" fontId="25" fillId="49" borderId="20" xfId="0" applyFont="1" applyFill="1" applyBorder="1" applyAlignment="1">
      <alignment/>
    </xf>
    <xf numFmtId="2" fontId="8" fillId="0" borderId="21" xfId="0" applyNumberFormat="1" applyFont="1" applyFill="1" applyBorder="1" applyAlignment="1">
      <alignment horizontal="center" vertical="center" wrapText="1"/>
    </xf>
    <xf numFmtId="2" fontId="8" fillId="0" borderId="20" xfId="0" applyNumberFormat="1" applyFont="1" applyFill="1" applyBorder="1" applyAlignment="1">
      <alignment horizontal="center" vertical="center" wrapText="1"/>
    </xf>
    <xf numFmtId="49" fontId="0" fillId="0" borderId="0" xfId="145" applyNumberFormat="1" applyFont="1" applyFill="1">
      <alignment/>
      <protection/>
    </xf>
    <xf numFmtId="49" fontId="0" fillId="0" borderId="0" xfId="148" applyNumberFormat="1" applyFont="1" applyFill="1" applyAlignment="1">
      <alignment horizontal="left"/>
      <protection/>
    </xf>
    <xf numFmtId="49" fontId="19" fillId="0" borderId="0" xfId="148" applyNumberFormat="1" applyFont="1" applyFill="1" applyAlignment="1">
      <alignment wrapText="1"/>
      <protection/>
    </xf>
    <xf numFmtId="49" fontId="7" fillId="0" borderId="0" xfId="148" applyNumberFormat="1" applyFont="1" applyFill="1" applyBorder="1" applyAlignment="1">
      <alignment horizontal="left"/>
      <protection/>
    </xf>
    <xf numFmtId="49" fontId="0" fillId="0" borderId="0" xfId="148" applyNumberFormat="1" applyFont="1" applyFill="1" applyBorder="1" applyAlignment="1">
      <alignment horizontal="left"/>
      <protection/>
    </xf>
    <xf numFmtId="49" fontId="32" fillId="0" borderId="0" xfId="148" applyNumberFormat="1" applyFont="1" applyFill="1">
      <alignment/>
      <protection/>
    </xf>
    <xf numFmtId="49" fontId="0" fillId="0" borderId="0" xfId="148" applyNumberFormat="1" applyFont="1" applyFill="1" applyBorder="1" applyAlignment="1">
      <alignment/>
      <protection/>
    </xf>
    <xf numFmtId="49" fontId="20" fillId="0" borderId="0" xfId="148" applyNumberFormat="1" applyFont="1" applyFill="1" applyAlignment="1">
      <alignment/>
      <protection/>
    </xf>
    <xf numFmtId="49" fontId="23" fillId="0" borderId="0" xfId="148" applyNumberFormat="1" applyFont="1" applyFill="1" applyBorder="1" applyAlignment="1">
      <alignment/>
      <protection/>
    </xf>
    <xf numFmtId="49" fontId="23" fillId="0" borderId="22" xfId="148" applyNumberFormat="1" applyFont="1" applyFill="1" applyBorder="1" applyAlignment="1">
      <alignment horizontal="left"/>
      <protection/>
    </xf>
    <xf numFmtId="49" fontId="17" fillId="0" borderId="20" xfId="148" applyNumberFormat="1" applyFont="1" applyFill="1" applyBorder="1" applyAlignment="1">
      <alignment horizontal="center" vertical="center" wrapText="1" readingOrder="1"/>
      <protection/>
    </xf>
    <xf numFmtId="49" fontId="32" fillId="0" borderId="0" xfId="148" applyNumberFormat="1" applyFont="1" applyFill="1" applyBorder="1">
      <alignment/>
      <protection/>
    </xf>
    <xf numFmtId="49" fontId="17" fillId="0" borderId="0" xfId="148" applyNumberFormat="1" applyFont="1" applyFill="1" applyBorder="1" applyAlignment="1">
      <alignment vertical="justify" textRotation="90" wrapText="1"/>
      <protection/>
    </xf>
    <xf numFmtId="49" fontId="80" fillId="0" borderId="26" xfId="148" applyNumberFormat="1" applyFont="1" applyFill="1" applyBorder="1" applyAlignment="1">
      <alignment wrapText="1"/>
      <protection/>
    </xf>
    <xf numFmtId="49" fontId="80" fillId="0" borderId="25" xfId="148" applyNumberFormat="1" applyFont="1" applyFill="1" applyBorder="1" applyAlignment="1">
      <alignment wrapText="1"/>
      <protection/>
    </xf>
    <xf numFmtId="49" fontId="110" fillId="0" borderId="37" xfId="148" applyNumberFormat="1" applyFont="1" applyFill="1" applyBorder="1" applyAlignment="1">
      <alignment horizontal="center" wrapText="1"/>
      <protection/>
    </xf>
    <xf numFmtId="49" fontId="24" fillId="0" borderId="23" xfId="148" applyNumberFormat="1" applyFont="1" applyFill="1" applyBorder="1" applyAlignment="1">
      <alignment horizontal="center"/>
      <protection/>
    </xf>
    <xf numFmtId="49" fontId="32" fillId="0" borderId="0" xfId="148" applyNumberFormat="1" applyFont="1" applyFill="1" applyBorder="1" applyAlignment="1">
      <alignment vertical="center"/>
      <protection/>
    </xf>
    <xf numFmtId="49" fontId="32" fillId="0" borderId="0" xfId="148" applyNumberFormat="1" applyFont="1" applyFill="1" applyAlignment="1">
      <alignment vertical="center"/>
      <protection/>
    </xf>
    <xf numFmtId="49" fontId="12" fillId="0" borderId="20" xfId="148" applyNumberFormat="1" applyFont="1" applyFill="1" applyBorder="1" applyAlignment="1">
      <alignment horizontal="center" vertical="center"/>
      <protection/>
    </xf>
    <xf numFmtId="49" fontId="11" fillId="0" borderId="20" xfId="148" applyNumberFormat="1" applyFont="1" applyFill="1" applyBorder="1" applyAlignment="1">
      <alignment horizontal="left" vertical="center"/>
      <protection/>
    </xf>
    <xf numFmtId="49" fontId="29" fillId="0" borderId="0" xfId="148" applyNumberFormat="1" applyFont="1" applyFill="1" applyBorder="1" applyAlignment="1">
      <alignment vertical="center" textRotation="90" wrapText="1"/>
      <protection/>
    </xf>
    <xf numFmtId="49" fontId="12" fillId="0" borderId="23" xfId="148" applyNumberFormat="1" applyFont="1" applyFill="1" applyBorder="1" applyAlignment="1">
      <alignment horizontal="center" vertical="center"/>
      <protection/>
    </xf>
    <xf numFmtId="49" fontId="1" fillId="0" borderId="0" xfId="148" applyNumberFormat="1" applyFont="1" applyFill="1">
      <alignment/>
      <protection/>
    </xf>
    <xf numFmtId="49" fontId="85" fillId="0" borderId="0" xfId="148" applyNumberFormat="1" applyFont="1" applyFill="1">
      <alignment/>
      <protection/>
    </xf>
    <xf numFmtId="49" fontId="10" fillId="0" borderId="0" xfId="148" applyNumberFormat="1" applyFont="1" applyFill="1">
      <alignment/>
      <protection/>
    </xf>
    <xf numFmtId="49" fontId="21" fillId="0" borderId="0" xfId="148" applyNumberFormat="1" applyFont="1" applyFill="1" applyAlignment="1">
      <alignment horizontal="left"/>
      <protection/>
    </xf>
    <xf numFmtId="49" fontId="18" fillId="0" borderId="0" xfId="148" applyNumberFormat="1" applyFont="1" applyFill="1" applyBorder="1" applyAlignment="1">
      <alignment wrapText="1"/>
      <protection/>
    </xf>
    <xf numFmtId="49" fontId="87" fillId="0" borderId="0" xfId="148" applyNumberFormat="1" applyFont="1" applyFill="1">
      <alignment/>
      <protection/>
    </xf>
    <xf numFmtId="49" fontId="18" fillId="0" borderId="0" xfId="148" applyNumberFormat="1" applyFont="1" applyFill="1" applyAlignment="1">
      <alignment horizontal="left"/>
      <protection/>
    </xf>
    <xf numFmtId="49" fontId="8" fillId="0" borderId="0" xfId="148" applyNumberFormat="1" applyFont="1" applyFill="1" applyAlignment="1">
      <alignment horizontal="left"/>
      <protection/>
    </xf>
    <xf numFmtId="49" fontId="87" fillId="0" borderId="0" xfId="148" applyNumberFormat="1" applyFont="1" applyFill="1" applyAlignment="1">
      <alignment horizontal="left"/>
      <protection/>
    </xf>
    <xf numFmtId="49" fontId="8" fillId="0" borderId="0" xfId="148" applyNumberFormat="1" applyFont="1" applyFill="1">
      <alignment/>
      <protection/>
    </xf>
    <xf numFmtId="9" fontId="32" fillId="0" borderId="0" xfId="160" applyFont="1" applyFill="1" applyAlignment="1">
      <alignment/>
    </xf>
    <xf numFmtId="0" fontId="0" fillId="0" borderId="0" xfId="148" applyNumberFormat="1" applyFont="1" applyFill="1" applyAlignment="1">
      <alignment horizontal="left"/>
      <protection/>
    </xf>
    <xf numFmtId="0" fontId="19" fillId="0" borderId="0" xfId="148" applyNumberFormat="1" applyFont="1" applyFill="1" applyAlignment="1">
      <alignment wrapText="1"/>
      <protection/>
    </xf>
    <xf numFmtId="0" fontId="32" fillId="0" borderId="0" xfId="148" applyFont="1" applyFill="1">
      <alignment/>
      <protection/>
    </xf>
    <xf numFmtId="0" fontId="0" fillId="0" borderId="0" xfId="148" applyFont="1" applyFill="1" applyAlignment="1">
      <alignment horizontal="left"/>
      <protection/>
    </xf>
    <xf numFmtId="0" fontId="20" fillId="0" borderId="0" xfId="148" applyFont="1" applyFill="1" applyAlignment="1">
      <alignment/>
      <protection/>
    </xf>
    <xf numFmtId="0" fontId="0" fillId="0" borderId="0" xfId="148" applyFont="1" applyFill="1" applyBorder="1" applyAlignment="1">
      <alignment horizontal="left"/>
      <protection/>
    </xf>
    <xf numFmtId="0" fontId="23" fillId="0" borderId="22" xfId="148" applyFont="1" applyFill="1" applyBorder="1" applyAlignment="1">
      <alignment horizontal="left"/>
      <protection/>
    </xf>
    <xf numFmtId="0" fontId="31" fillId="0" borderId="20" xfId="148" applyFont="1" applyFill="1" applyBorder="1" applyAlignment="1">
      <alignment horizontal="center" vertical="center" wrapText="1"/>
      <protection/>
    </xf>
    <xf numFmtId="0" fontId="32" fillId="0" borderId="0" xfId="148" applyFont="1" applyFill="1" applyAlignment="1">
      <alignment vertical="center"/>
      <protection/>
    </xf>
    <xf numFmtId="0" fontId="80" fillId="0" borderId="26" xfId="148" applyFont="1" applyFill="1" applyBorder="1" applyAlignment="1">
      <alignment wrapText="1"/>
      <protection/>
    </xf>
    <xf numFmtId="0" fontId="80" fillId="0" borderId="25" xfId="148" applyFont="1" applyFill="1" applyBorder="1" applyAlignment="1">
      <alignment wrapText="1"/>
      <protection/>
    </xf>
    <xf numFmtId="3" fontId="110" fillId="0" borderId="37" xfId="148" applyNumberFormat="1" applyFont="1" applyFill="1" applyBorder="1" applyAlignment="1">
      <alignment horizontal="center" wrapText="1"/>
      <protection/>
    </xf>
    <xf numFmtId="0" fontId="24" fillId="0" borderId="23" xfId="148" applyFont="1" applyFill="1" applyBorder="1" applyAlignment="1">
      <alignment horizontal="center"/>
      <protection/>
    </xf>
    <xf numFmtId="0" fontId="110" fillId="0" borderId="37" xfId="148" applyFont="1" applyFill="1" applyBorder="1" applyAlignment="1">
      <alignment horizontal="center" wrapText="1"/>
      <protection/>
    </xf>
    <xf numFmtId="0" fontId="11" fillId="0" borderId="20" xfId="148" applyFont="1" applyFill="1" applyBorder="1" applyAlignment="1">
      <alignment horizontal="center" vertical="center"/>
      <protection/>
    </xf>
    <xf numFmtId="0" fontId="11" fillId="0" borderId="20" xfId="148" applyFont="1" applyFill="1" applyBorder="1" applyAlignment="1">
      <alignment horizontal="left" vertical="center"/>
      <protection/>
    </xf>
    <xf numFmtId="0" fontId="11" fillId="0" borderId="23" xfId="148" applyFont="1" applyFill="1" applyBorder="1" applyAlignment="1">
      <alignment horizontal="center" vertical="center"/>
      <protection/>
    </xf>
    <xf numFmtId="0" fontId="1" fillId="0" borderId="0" xfId="148" applyFont="1" applyFill="1">
      <alignment/>
      <protection/>
    </xf>
    <xf numFmtId="0" fontId="37" fillId="0" borderId="0" xfId="148" applyNumberFormat="1" applyFont="1" applyFill="1" applyBorder="1" applyAlignment="1">
      <alignment/>
      <protection/>
    </xf>
    <xf numFmtId="0" fontId="89" fillId="0" borderId="0" xfId="148" applyFont="1" applyFill="1">
      <alignment/>
      <protection/>
    </xf>
    <xf numFmtId="0" fontId="34" fillId="0" borderId="0" xfId="148" applyFont="1" applyFill="1" applyBorder="1" applyAlignment="1">
      <alignment wrapText="1"/>
      <protection/>
    </xf>
    <xf numFmtId="0" fontId="30" fillId="0" borderId="0" xfId="148" applyNumberFormat="1" applyFont="1" applyFill="1" applyBorder="1" applyAlignment="1">
      <alignment/>
      <protection/>
    </xf>
    <xf numFmtId="0" fontId="85" fillId="0" borderId="0" xfId="148" applyFont="1" applyFill="1">
      <alignment/>
      <protection/>
    </xf>
    <xf numFmtId="0" fontId="10" fillId="0" borderId="0" xfId="148" applyFont="1" applyFill="1">
      <alignment/>
      <protection/>
    </xf>
    <xf numFmtId="0" fontId="34" fillId="0" borderId="0" xfId="148" applyFont="1" applyFill="1">
      <alignment/>
      <protection/>
    </xf>
    <xf numFmtId="0" fontId="30" fillId="0" borderId="0" xfId="145" applyFont="1" applyFill="1" applyAlignment="1">
      <alignment/>
      <protection/>
    </xf>
    <xf numFmtId="0" fontId="26" fillId="0" borderId="0" xfId="148" applyFont="1" applyFill="1">
      <alignment/>
      <protection/>
    </xf>
    <xf numFmtId="49" fontId="24" fillId="0" borderId="0" xfId="148" applyNumberFormat="1" applyFont="1" applyFill="1" applyBorder="1" applyAlignment="1">
      <alignment/>
      <protection/>
    </xf>
    <xf numFmtId="49" fontId="24" fillId="0" borderId="0" xfId="148" applyNumberFormat="1" applyFont="1" applyFill="1" applyAlignment="1">
      <alignment horizontal="left"/>
      <protection/>
    </xf>
    <xf numFmtId="49" fontId="24" fillId="0" borderId="0" xfId="148" applyNumberFormat="1" applyFont="1" applyFill="1">
      <alignment/>
      <protection/>
    </xf>
    <xf numFmtId="0" fontId="34" fillId="0" borderId="0" xfId="148" applyNumberFormat="1" applyFont="1" applyFill="1" applyBorder="1" applyAlignment="1">
      <alignment/>
      <protection/>
    </xf>
    <xf numFmtId="0" fontId="0" fillId="0" borderId="0" xfId="148" applyNumberFormat="1" applyFont="1" applyFill="1" applyBorder="1" applyAlignment="1">
      <alignment horizontal="left"/>
      <protection/>
    </xf>
    <xf numFmtId="0" fontId="7" fillId="0" borderId="0" xfId="148" applyNumberFormat="1" applyFont="1" applyFill="1" applyBorder="1" applyAlignment="1">
      <alignment horizontal="left"/>
      <protection/>
    </xf>
    <xf numFmtId="49" fontId="0" fillId="0" borderId="0" xfId="148" applyNumberFormat="1" applyFont="1" applyFill="1" applyBorder="1" applyAlignment="1">
      <alignment horizontal="left"/>
      <protection/>
    </xf>
    <xf numFmtId="0" fontId="85" fillId="0" borderId="0" xfId="148" applyNumberFormat="1" applyFont="1" applyFill="1">
      <alignment/>
      <protection/>
    </xf>
    <xf numFmtId="0" fontId="34" fillId="0" borderId="0" xfId="148" applyNumberFormat="1" applyFont="1" applyFill="1">
      <alignment/>
      <protection/>
    </xf>
    <xf numFmtId="0" fontId="19" fillId="0" borderId="0" xfId="145" applyNumberFormat="1" applyFont="1" applyFill="1" applyAlignment="1">
      <alignment/>
      <protection/>
    </xf>
    <xf numFmtId="0" fontId="111" fillId="0" borderId="0" xfId="148" applyNumberFormat="1" applyFont="1" applyFill="1">
      <alignment/>
      <protection/>
    </xf>
    <xf numFmtId="0" fontId="0" fillId="0" borderId="0" xfId="148" applyFont="1" applyFill="1" applyBorder="1" applyAlignment="1">
      <alignment horizontal="left"/>
      <protection/>
    </xf>
    <xf numFmtId="0" fontId="0" fillId="0" borderId="0" xfId="148" applyFont="1" applyFill="1" applyAlignment="1">
      <alignment/>
      <protection/>
    </xf>
    <xf numFmtId="49" fontId="0" fillId="0" borderId="0" xfId="0" applyNumberFormat="1" applyFill="1" applyAlignment="1">
      <alignment/>
    </xf>
    <xf numFmtId="49" fontId="0" fillId="0" borderId="0" xfId="148" applyNumberFormat="1" applyFont="1" applyFill="1" applyAlignment="1">
      <alignment/>
      <protection/>
    </xf>
    <xf numFmtId="0" fontId="23" fillId="0" borderId="22" xfId="148" applyFont="1" applyFill="1" applyBorder="1" applyAlignment="1">
      <alignment/>
      <protection/>
    </xf>
    <xf numFmtId="49" fontId="114" fillId="0" borderId="20" xfId="0" applyNumberFormat="1" applyFont="1" applyFill="1" applyBorder="1" applyAlignment="1">
      <alignment horizontal="left"/>
    </xf>
    <xf numFmtId="49" fontId="29" fillId="0" borderId="23" xfId="0" applyNumberFormat="1" applyFont="1" applyBorder="1" applyAlignment="1">
      <alignment horizontal="center"/>
    </xf>
    <xf numFmtId="49" fontId="29" fillId="0" borderId="20" xfId="0" applyNumberFormat="1" applyFont="1" applyBorder="1" applyAlignment="1">
      <alignment horizontal="center"/>
    </xf>
    <xf numFmtId="49" fontId="114" fillId="47" borderId="20" xfId="0" applyNumberFormat="1" applyFont="1" applyFill="1" applyBorder="1" applyAlignment="1">
      <alignment horizontal="left"/>
    </xf>
    <xf numFmtId="49" fontId="114" fillId="0" borderId="23" xfId="0" applyNumberFormat="1" applyFont="1" applyBorder="1" applyAlignment="1">
      <alignment horizontal="center"/>
    </xf>
    <xf numFmtId="3" fontId="12" fillId="49" borderId="20" xfId="142" applyNumberFormat="1" applyFont="1" applyFill="1" applyBorder="1" applyAlignment="1" applyProtection="1">
      <alignment horizontal="center" vertical="center"/>
      <protection/>
    </xf>
    <xf numFmtId="3" fontId="8" fillId="49" borderId="20" xfId="142" applyNumberFormat="1" applyFont="1" applyFill="1" applyBorder="1" applyAlignment="1" applyProtection="1">
      <alignment horizontal="center" vertical="center"/>
      <protection/>
    </xf>
    <xf numFmtId="3" fontId="12" fillId="49" borderId="20" xfId="142" applyNumberFormat="1" applyFont="1" applyFill="1" applyBorder="1" applyAlignment="1" applyProtection="1">
      <alignment horizontal="center" vertical="center"/>
      <protection/>
    </xf>
    <xf numFmtId="3" fontId="11" fillId="49" borderId="20" xfId="142" applyNumberFormat="1" applyFont="1" applyFill="1" applyBorder="1" applyAlignment="1" applyProtection="1">
      <alignment horizontal="center" vertical="center"/>
      <protection/>
    </xf>
    <xf numFmtId="3" fontId="10" fillId="49" borderId="20" xfId="142" applyNumberFormat="1" applyFont="1" applyFill="1" applyBorder="1" applyAlignment="1" applyProtection="1">
      <alignment horizontal="center" vertical="center"/>
      <protection/>
    </xf>
    <xf numFmtId="49" fontId="10" fillId="47" borderId="20" xfId="0" applyNumberFormat="1" applyFont="1" applyFill="1" applyBorder="1" applyAlignment="1" applyProtection="1">
      <alignment horizontal="center" vertical="center"/>
      <protection/>
    </xf>
    <xf numFmtId="49" fontId="10" fillId="47" borderId="20" xfId="149" applyNumberFormat="1" applyFont="1" applyFill="1" applyBorder="1" applyAlignment="1" applyProtection="1">
      <alignment vertical="center"/>
      <protection/>
    </xf>
    <xf numFmtId="49" fontId="8" fillId="47" borderId="20" xfId="0" applyNumberFormat="1" applyFont="1" applyFill="1" applyBorder="1" applyAlignment="1" applyProtection="1">
      <alignment vertical="center"/>
      <protection/>
    </xf>
    <xf numFmtId="49" fontId="10" fillId="47" borderId="20" xfId="0" applyNumberFormat="1" applyFont="1" applyFill="1" applyBorder="1" applyAlignment="1" applyProtection="1">
      <alignment vertical="center"/>
      <protection/>
    </xf>
    <xf numFmtId="49" fontId="10" fillId="0" borderId="20" xfId="0" applyNumberFormat="1" applyFont="1" applyFill="1" applyBorder="1" applyAlignment="1" applyProtection="1">
      <alignment vertical="center"/>
      <protection/>
    </xf>
    <xf numFmtId="49" fontId="10" fillId="47" borderId="20" xfId="0" applyNumberFormat="1" applyFont="1" applyFill="1" applyBorder="1" applyAlignment="1" applyProtection="1">
      <alignment vertical="center" wrapText="1"/>
      <protection/>
    </xf>
    <xf numFmtId="49" fontId="11" fillId="47" borderId="20" xfId="0" applyNumberFormat="1" applyFont="1" applyFill="1" applyBorder="1" applyAlignment="1" applyProtection="1">
      <alignment horizontal="center" vertical="center"/>
      <protection/>
    </xf>
    <xf numFmtId="49" fontId="8" fillId="47" borderId="20" xfId="149" applyNumberFormat="1" applyFont="1" applyFill="1" applyBorder="1" applyAlignment="1" applyProtection="1">
      <alignment vertical="center"/>
      <protection/>
    </xf>
    <xf numFmtId="49" fontId="8" fillId="0" borderId="20" xfId="0" applyNumberFormat="1" applyFont="1" applyFill="1" applyBorder="1" applyAlignment="1" applyProtection="1">
      <alignment vertical="center"/>
      <protection/>
    </xf>
    <xf numFmtId="49" fontId="115" fillId="0" borderId="20" xfId="0" applyNumberFormat="1" applyFont="1" applyFill="1" applyBorder="1" applyAlignment="1" applyProtection="1">
      <alignment vertical="center"/>
      <protection/>
    </xf>
    <xf numFmtId="49" fontId="8" fillId="47" borderId="20" xfId="0" applyNumberFormat="1" applyFont="1" applyFill="1" applyBorder="1" applyAlignment="1" applyProtection="1">
      <alignment vertical="center" wrapText="1"/>
      <protection/>
    </xf>
    <xf numFmtId="49" fontId="116" fillId="47" borderId="20" xfId="0" applyNumberFormat="1" applyFont="1" applyFill="1" applyBorder="1" applyAlignment="1" applyProtection="1">
      <alignment vertical="center"/>
      <protection/>
    </xf>
    <xf numFmtId="49" fontId="30" fillId="0" borderId="0" xfId="0" applyNumberFormat="1" applyFont="1" applyAlignment="1">
      <alignment horizontal="left"/>
    </xf>
    <xf numFmtId="0" fontId="30" fillId="0" borderId="0" xfId="0" applyNumberFormat="1" applyFont="1" applyAlignment="1">
      <alignment horizontal="left"/>
    </xf>
    <xf numFmtId="2" fontId="31" fillId="0" borderId="0" xfId="0" applyNumberFormat="1" applyFont="1" applyFill="1" applyAlignment="1">
      <alignment/>
    </xf>
    <xf numFmtId="49" fontId="0" fillId="0" borderId="23" xfId="0" applyNumberFormat="1" applyFont="1" applyBorder="1" applyAlignment="1">
      <alignment horizontal="center"/>
    </xf>
    <xf numFmtId="49" fontId="0" fillId="0" borderId="20" xfId="0" applyNumberFormat="1" applyFont="1" applyBorder="1" applyAlignment="1">
      <alignment horizontal="center"/>
    </xf>
    <xf numFmtId="49" fontId="113" fillId="0" borderId="20" xfId="0" applyNumberFormat="1" applyFont="1" applyFill="1" applyBorder="1" applyAlignment="1">
      <alignment horizontal="left"/>
    </xf>
    <xf numFmtId="49" fontId="0" fillId="0" borderId="39" xfId="0" applyNumberFormat="1" applyFont="1" applyBorder="1" applyAlignment="1">
      <alignment horizontal="center"/>
    </xf>
    <xf numFmtId="49" fontId="113" fillId="0" borderId="21" xfId="0" applyNumberFormat="1" applyFont="1" applyFill="1" applyBorder="1" applyAlignment="1">
      <alignment horizontal="left"/>
    </xf>
    <xf numFmtId="49" fontId="113" fillId="0" borderId="23" xfId="0" applyNumberFormat="1" applyFont="1" applyFill="1" applyBorder="1" applyAlignment="1">
      <alignment horizontal="left"/>
    </xf>
    <xf numFmtId="3" fontId="37" fillId="0" borderId="19" xfId="0" applyNumberFormat="1" applyFont="1" applyFill="1" applyBorder="1" applyAlignment="1">
      <alignment/>
    </xf>
    <xf numFmtId="1" fontId="1" fillId="0" borderId="0" xfId="0" applyNumberFormat="1" applyFont="1" applyFill="1" applyAlignment="1">
      <alignment/>
    </xf>
    <xf numFmtId="0" fontId="0" fillId="49" borderId="39" xfId="0" applyFill="1" applyBorder="1" applyAlignment="1">
      <alignment/>
    </xf>
    <xf numFmtId="41" fontId="1" fillId="0" borderId="0" xfId="97" applyFont="1" applyFill="1" applyAlignment="1">
      <alignment/>
    </xf>
    <xf numFmtId="3" fontId="0" fillId="0" borderId="26" xfId="0" applyNumberFormat="1" applyFont="1" applyFill="1" applyBorder="1" applyAlignment="1">
      <alignment/>
    </xf>
    <xf numFmtId="3" fontId="0" fillId="0" borderId="20" xfId="0" applyNumberFormat="1" applyFont="1" applyFill="1" applyBorder="1" applyAlignment="1">
      <alignment/>
    </xf>
    <xf numFmtId="0" fontId="0" fillId="0" borderId="20" xfId="0" applyFont="1" applyFill="1" applyBorder="1" applyAlignment="1">
      <alignment/>
    </xf>
    <xf numFmtId="3" fontId="0" fillId="47" borderId="26" xfId="0" applyNumberFormat="1" applyFont="1" applyFill="1" applyBorder="1" applyAlignment="1">
      <alignment/>
    </xf>
    <xf numFmtId="3" fontId="0" fillId="47" borderId="20" xfId="0" applyNumberFormat="1" applyFont="1" applyFill="1" applyBorder="1" applyAlignment="1">
      <alignment/>
    </xf>
    <xf numFmtId="10" fontId="12" fillId="47" borderId="38" xfId="138" applyNumberFormat="1" applyFont="1" applyFill="1" applyBorder="1" applyAlignment="1">
      <alignment horizontal="right" vertical="center"/>
      <protection/>
    </xf>
    <xf numFmtId="49" fontId="18" fillId="0" borderId="26" xfId="0" applyNumberFormat="1" applyFont="1" applyFill="1" applyBorder="1" applyAlignment="1" applyProtection="1">
      <alignment horizontal="center" vertical="center"/>
      <protection/>
    </xf>
    <xf numFmtId="10" fontId="11" fillId="47" borderId="20" xfId="138" applyNumberFormat="1" applyFont="1" applyFill="1" applyBorder="1" applyAlignment="1">
      <alignment horizontal="right" vertical="center"/>
      <protection/>
    </xf>
    <xf numFmtId="194" fontId="25" fillId="47" borderId="20" xfId="0" applyNumberFormat="1" applyFont="1" applyFill="1" applyBorder="1" applyAlignment="1">
      <alignment horizontal="center"/>
    </xf>
    <xf numFmtId="0" fontId="0" fillId="47" borderId="20" xfId="147" applyFont="1" applyFill="1" applyBorder="1" applyAlignment="1">
      <alignment horizontal="center"/>
      <protection/>
    </xf>
    <xf numFmtId="0" fontId="0" fillId="47" borderId="20" xfId="147" applyFont="1" applyFill="1" applyBorder="1" applyAlignment="1" applyProtection="1">
      <alignment horizontal="center"/>
      <protection/>
    </xf>
    <xf numFmtId="0" fontId="0" fillId="0" borderId="20" xfId="147" applyFont="1" applyBorder="1" applyAlignment="1">
      <alignment horizontal="center"/>
      <protection/>
    </xf>
    <xf numFmtId="41" fontId="1" fillId="0" borderId="0" xfId="97" applyFont="1" applyFill="1" applyBorder="1" applyAlignment="1">
      <alignment/>
    </xf>
    <xf numFmtId="41" fontId="7" fillId="0" borderId="0" xfId="97" applyFont="1" applyFill="1" applyBorder="1" applyAlignment="1">
      <alignment/>
    </xf>
    <xf numFmtId="41" fontId="118" fillId="0" borderId="0" xfId="97" applyFont="1" applyFill="1" applyAlignment="1">
      <alignment/>
    </xf>
    <xf numFmtId="0" fontId="113" fillId="47" borderId="20" xfId="147" applyFont="1" applyFill="1" applyBorder="1" applyAlignment="1">
      <alignment horizontal="center"/>
      <protection/>
    </xf>
    <xf numFmtId="0" fontId="113" fillId="47" borderId="20" xfId="147" applyFont="1" applyFill="1" applyBorder="1" applyAlignment="1" applyProtection="1">
      <alignment horizontal="center"/>
      <protection/>
    </xf>
    <xf numFmtId="0" fontId="113" fillId="0" borderId="20" xfId="147" applyFont="1" applyBorder="1" applyAlignment="1">
      <alignment horizontal="center"/>
      <protection/>
    </xf>
    <xf numFmtId="41" fontId="0" fillId="47" borderId="20" xfId="97" applyFont="1" applyFill="1" applyBorder="1" applyAlignment="1" applyProtection="1">
      <alignment vertical="center"/>
      <protection/>
    </xf>
    <xf numFmtId="41" fontId="0" fillId="47" borderId="20" xfId="97" applyFont="1" applyFill="1" applyBorder="1" applyAlignment="1">
      <alignment/>
    </xf>
    <xf numFmtId="194" fontId="0" fillId="47" borderId="20" xfId="96" applyNumberFormat="1" applyFont="1" applyFill="1" applyBorder="1" applyAlignment="1" applyProtection="1">
      <alignment vertical="center"/>
      <protection/>
    </xf>
    <xf numFmtId="41" fontId="0" fillId="47" borderId="20" xfId="0" applyNumberFormat="1" applyFont="1" applyFill="1" applyBorder="1" applyAlignment="1">
      <alignment vertical="center"/>
    </xf>
    <xf numFmtId="41" fontId="0" fillId="47" borderId="20" xfId="0" applyNumberFormat="1" applyFont="1" applyFill="1" applyBorder="1" applyAlignment="1" applyProtection="1">
      <alignment vertical="center"/>
      <protection/>
    </xf>
    <xf numFmtId="3" fontId="0" fillId="0" borderId="20" xfId="142" applyNumberFormat="1" applyFont="1" applyFill="1" applyBorder="1" applyAlignment="1" applyProtection="1">
      <alignment vertical="center"/>
      <protection/>
    </xf>
    <xf numFmtId="3" fontId="0" fillId="47" borderId="20" xfId="0" applyNumberFormat="1" applyFont="1" applyFill="1" applyBorder="1" applyAlignment="1" applyProtection="1">
      <alignment vertical="center"/>
      <protection/>
    </xf>
    <xf numFmtId="3" fontId="0" fillId="47" borderId="20" xfId="157" applyNumberFormat="1" applyFont="1" applyFill="1" applyBorder="1" applyAlignment="1" applyProtection="1">
      <alignment vertical="center"/>
      <protection/>
    </xf>
    <xf numFmtId="49" fontId="0" fillId="47" borderId="20" xfId="0" applyNumberFormat="1" applyFont="1" applyFill="1" applyBorder="1" applyAlignment="1" applyProtection="1">
      <alignment vertical="center"/>
      <protection/>
    </xf>
    <xf numFmtId="3" fontId="0" fillId="47" borderId="20" xfId="142" applyNumberFormat="1" applyFont="1" applyFill="1" applyBorder="1" applyAlignment="1" applyProtection="1">
      <alignment vertical="center"/>
      <protection/>
    </xf>
    <xf numFmtId="3" fontId="0" fillId="47" borderId="23" xfId="142" applyNumberFormat="1" applyFont="1" applyFill="1" applyBorder="1" applyAlignment="1" applyProtection="1">
      <alignment vertical="center"/>
      <protection/>
    </xf>
    <xf numFmtId="3" fontId="0" fillId="0" borderId="23" xfId="142" applyNumberFormat="1" applyFont="1" applyFill="1" applyBorder="1" applyAlignment="1" applyProtection="1">
      <alignment vertical="center"/>
      <protection/>
    </xf>
    <xf numFmtId="3" fontId="0" fillId="47" borderId="23" xfId="0" applyNumberFormat="1" applyFont="1" applyFill="1" applyBorder="1" applyAlignment="1" applyProtection="1">
      <alignment vertical="center"/>
      <protection/>
    </xf>
    <xf numFmtId="3" fontId="0" fillId="47" borderId="23" xfId="157" applyNumberFormat="1" applyFont="1" applyFill="1" applyBorder="1" applyAlignment="1" applyProtection="1">
      <alignment vertical="center"/>
      <protection/>
    </xf>
    <xf numFmtId="41" fontId="0" fillId="47" borderId="23" xfId="97" applyFont="1" applyFill="1" applyBorder="1" applyAlignment="1">
      <alignment/>
    </xf>
    <xf numFmtId="3" fontId="0" fillId="0" borderId="40" xfId="142" applyNumberFormat="1" applyFont="1" applyFill="1" applyBorder="1" applyAlignment="1" applyProtection="1">
      <alignment vertical="center"/>
      <protection/>
    </xf>
    <xf numFmtId="1" fontId="113" fillId="47" borderId="20" xfId="0" applyNumberFormat="1" applyFont="1" applyFill="1" applyBorder="1" applyAlignment="1" applyProtection="1">
      <alignment vertical="center"/>
      <protection/>
    </xf>
    <xf numFmtId="1" fontId="113" fillId="47" borderId="20" xfId="156" applyNumberFormat="1" applyFont="1" applyFill="1" applyBorder="1" applyAlignment="1" applyProtection="1">
      <alignment vertical="center"/>
      <protection/>
    </xf>
    <xf numFmtId="1" fontId="113" fillId="47" borderId="20" xfId="0" applyNumberFormat="1" applyFont="1" applyFill="1" applyBorder="1" applyAlignment="1">
      <alignment/>
    </xf>
    <xf numFmtId="1" fontId="66" fillId="47" borderId="20" xfId="149" applyNumberFormat="1" applyFont="1" applyFill="1" applyBorder="1" applyAlignment="1" applyProtection="1">
      <alignment horizontal="center"/>
      <protection/>
    </xf>
    <xf numFmtId="49" fontId="113" fillId="47" borderId="20" xfId="147" applyNumberFormat="1" applyFont="1" applyFill="1" applyBorder="1" applyAlignment="1">
      <alignment horizontal="center"/>
      <protection/>
    </xf>
    <xf numFmtId="49" fontId="113" fillId="47" borderId="20" xfId="147" applyNumberFormat="1" applyFont="1" applyFill="1" applyBorder="1" applyAlignment="1" applyProtection="1">
      <alignment horizontal="center"/>
      <protection/>
    </xf>
    <xf numFmtId="49" fontId="113" fillId="0" borderId="20" xfId="147" applyNumberFormat="1" applyFont="1" applyBorder="1" applyAlignment="1">
      <alignment horizontal="center"/>
      <protection/>
    </xf>
    <xf numFmtId="1" fontId="1" fillId="47" borderId="20" xfId="149" applyNumberFormat="1" applyFont="1" applyFill="1" applyBorder="1" applyAlignment="1" applyProtection="1">
      <alignment horizontal="center"/>
      <protection/>
    </xf>
    <xf numFmtId="0" fontId="25" fillId="47" borderId="20" xfId="0" applyFont="1" applyFill="1" applyBorder="1" applyAlignment="1">
      <alignment horizontal="center"/>
    </xf>
    <xf numFmtId="0" fontId="0" fillId="0" borderId="20" xfId="0" applyFont="1" applyBorder="1" applyAlignment="1">
      <alignment horizontal="center"/>
    </xf>
    <xf numFmtId="49" fontId="0" fillId="47" borderId="20" xfId="147" applyNumberFormat="1" applyFont="1" applyFill="1" applyBorder="1" applyAlignment="1">
      <alignment horizontal="center"/>
      <protection/>
    </xf>
    <xf numFmtId="49" fontId="0" fillId="47" borderId="20" xfId="147" applyNumberFormat="1" applyFont="1" applyFill="1" applyBorder="1" applyAlignment="1" applyProtection="1">
      <alignment horizontal="center"/>
      <protection/>
    </xf>
    <xf numFmtId="49" fontId="0" fillId="0" borderId="20" xfId="147" applyNumberFormat="1" applyFont="1" applyBorder="1" applyAlignment="1">
      <alignment horizontal="center"/>
      <protection/>
    </xf>
    <xf numFmtId="0" fontId="0" fillId="47" borderId="20" xfId="0" applyFont="1" applyFill="1" applyBorder="1" applyAlignment="1">
      <alignment horizontal="center"/>
    </xf>
    <xf numFmtId="0" fontId="25" fillId="0" borderId="37" xfId="147" applyFont="1" applyBorder="1" applyAlignment="1">
      <alignment horizontal="center" wrapText="1"/>
      <protection/>
    </xf>
    <xf numFmtId="0" fontId="25" fillId="47" borderId="20" xfId="147" applyFont="1" applyFill="1" applyBorder="1" applyAlignment="1">
      <alignment horizontal="center"/>
      <protection/>
    </xf>
    <xf numFmtId="0" fontId="25" fillId="0" borderId="20" xfId="147" applyFont="1" applyBorder="1" applyAlignment="1">
      <alignment horizontal="center"/>
      <protection/>
    </xf>
    <xf numFmtId="1" fontId="113" fillId="50" borderId="41" xfId="0" applyNumberFormat="1" applyFont="1" applyFill="1" applyBorder="1" applyAlignment="1" applyProtection="1">
      <alignment vertical="center"/>
      <protection/>
    </xf>
    <xf numFmtId="1" fontId="113" fillId="50" borderId="20" xfId="0" applyNumberFormat="1" applyFont="1" applyFill="1" applyBorder="1" applyAlignment="1" applyProtection="1">
      <alignment vertical="center"/>
      <protection/>
    </xf>
    <xf numFmtId="49" fontId="10" fillId="0" borderId="40" xfId="143" applyNumberFormat="1" applyFont="1" applyFill="1" applyBorder="1" applyAlignment="1">
      <alignment vertical="center"/>
      <protection/>
    </xf>
    <xf numFmtId="49" fontId="8" fillId="0" borderId="40" xfId="143" applyNumberFormat="1" applyFont="1" applyFill="1" applyBorder="1" applyAlignment="1">
      <alignment vertical="center"/>
      <protection/>
    </xf>
    <xf numFmtId="41" fontId="12" fillId="51" borderId="20" xfId="97" applyFont="1" applyFill="1" applyBorder="1" applyAlignment="1">
      <alignment/>
    </xf>
    <xf numFmtId="49" fontId="7" fillId="51" borderId="26" xfId="0" applyNumberFormat="1" applyFont="1" applyFill="1" applyBorder="1" applyAlignment="1" applyProtection="1">
      <alignment horizontal="center" vertical="center" wrapText="1"/>
      <protection/>
    </xf>
    <xf numFmtId="49" fontId="7" fillId="51" borderId="25" xfId="0" applyNumberFormat="1" applyFont="1" applyFill="1" applyBorder="1" applyAlignment="1" applyProtection="1">
      <alignment horizontal="center" vertical="center" wrapText="1"/>
      <protection/>
    </xf>
    <xf numFmtId="41" fontId="72" fillId="51" borderId="20" xfId="97" applyFont="1" applyFill="1" applyBorder="1" applyAlignment="1">
      <alignment horizontal="right"/>
    </xf>
    <xf numFmtId="49" fontId="11" fillId="51" borderId="20" xfId="0" applyNumberFormat="1" applyFont="1" applyFill="1" applyBorder="1" applyAlignment="1" applyProtection="1">
      <alignment horizontal="center" vertical="center"/>
      <protection/>
    </xf>
    <xf numFmtId="49" fontId="11" fillId="51" borderId="20" xfId="0" applyNumberFormat="1" applyFont="1" applyFill="1" applyBorder="1" applyAlignment="1" applyProtection="1">
      <alignment vertical="center"/>
      <protection/>
    </xf>
    <xf numFmtId="41" fontId="0" fillId="51" borderId="20" xfId="97" applyFont="1" applyFill="1" applyBorder="1" applyAlignment="1">
      <alignment/>
    </xf>
    <xf numFmtId="3" fontId="159" fillId="51" borderId="20" xfId="0" applyNumberFormat="1" applyFont="1" applyFill="1" applyBorder="1" applyAlignment="1">
      <alignment horizontal="right"/>
    </xf>
    <xf numFmtId="41" fontId="119" fillId="51" borderId="20" xfId="97" applyFont="1" applyFill="1" applyBorder="1" applyAlignment="1">
      <alignment/>
    </xf>
    <xf numFmtId="41" fontId="119" fillId="51" borderId="20" xfId="97" applyFont="1" applyFill="1" applyBorder="1" applyAlignment="1">
      <alignment horizontal="right"/>
    </xf>
    <xf numFmtId="41" fontId="10" fillId="51" borderId="20" xfId="97" applyFont="1" applyFill="1" applyBorder="1" applyAlignment="1">
      <alignment horizontal="right"/>
    </xf>
    <xf numFmtId="49" fontId="12" fillId="51" borderId="20" xfId="0" applyNumberFormat="1" applyFont="1" applyFill="1" applyBorder="1" applyAlignment="1" applyProtection="1">
      <alignment vertical="center"/>
      <protection/>
    </xf>
    <xf numFmtId="0" fontId="120" fillId="0" borderId="20" xfId="147" applyFont="1" applyBorder="1" applyAlignment="1">
      <alignment horizontal="center"/>
      <protection/>
    </xf>
    <xf numFmtId="0" fontId="102" fillId="0" borderId="20" xfId="147" applyFont="1" applyBorder="1" applyAlignment="1">
      <alignment horizontal="center"/>
      <protection/>
    </xf>
    <xf numFmtId="0" fontId="160" fillId="52" borderId="20" xfId="0" applyFont="1" applyFill="1" applyBorder="1" applyAlignment="1">
      <alignment vertical="center" wrapText="1"/>
    </xf>
    <xf numFmtId="41" fontId="159" fillId="51" borderId="20" xfId="97" applyFont="1" applyFill="1" applyBorder="1" applyAlignment="1">
      <alignment/>
    </xf>
    <xf numFmtId="0" fontId="121" fillId="47" borderId="20" xfId="0" applyFont="1" applyFill="1" applyBorder="1" applyAlignment="1">
      <alignment vertical="center" wrapText="1"/>
    </xf>
    <xf numFmtId="0" fontId="116" fillId="47" borderId="20" xfId="0" applyFont="1" applyFill="1" applyBorder="1" applyAlignment="1">
      <alignment vertical="center" wrapText="1"/>
    </xf>
    <xf numFmtId="41" fontId="159" fillId="51" borderId="20" xfId="0" applyNumberFormat="1" applyFont="1" applyFill="1" applyBorder="1" applyAlignment="1">
      <alignment horizontal="center" vertical="center"/>
    </xf>
    <xf numFmtId="41" fontId="0" fillId="47" borderId="0" xfId="97" applyFont="1" applyFill="1" applyBorder="1" applyAlignment="1" applyProtection="1">
      <alignment horizontal="right" vertical="center"/>
      <protection/>
    </xf>
    <xf numFmtId="49" fontId="8" fillId="47" borderId="20" xfId="0" applyNumberFormat="1" applyFont="1" applyFill="1" applyBorder="1" applyAlignment="1" applyProtection="1">
      <alignment horizontal="center" vertical="center"/>
      <protection/>
    </xf>
    <xf numFmtId="0" fontId="161" fillId="52" borderId="20" xfId="0" applyFont="1" applyFill="1" applyBorder="1" applyAlignment="1">
      <alignment vertical="center" wrapText="1"/>
    </xf>
    <xf numFmtId="0" fontId="10" fillId="0" borderId="0" xfId="142" applyNumberFormat="1" applyFont="1" applyFill="1" applyBorder="1" applyAlignment="1" applyProtection="1">
      <alignment horizontal="center" vertical="center"/>
      <protection/>
    </xf>
    <xf numFmtId="41" fontId="8" fillId="53" borderId="20" xfId="98" applyFont="1" applyFill="1" applyBorder="1" applyAlignment="1" applyProtection="1">
      <alignment horizontal="right" vertical="center"/>
      <protection/>
    </xf>
    <xf numFmtId="41" fontId="162" fillId="51" borderId="20" xfId="0" applyNumberFormat="1" applyFont="1" applyFill="1" applyBorder="1" applyAlignment="1">
      <alignment horizontal="center" vertical="center"/>
    </xf>
    <xf numFmtId="49" fontId="10" fillId="47" borderId="42" xfId="0" applyNumberFormat="1" applyFont="1" applyFill="1" applyBorder="1" applyAlignment="1" applyProtection="1">
      <alignment vertical="center"/>
      <protection/>
    </xf>
    <xf numFmtId="49" fontId="10" fillId="47" borderId="23" xfId="0" applyNumberFormat="1" applyFont="1" applyFill="1" applyBorder="1" applyAlignment="1" applyProtection="1">
      <alignment vertical="center"/>
      <protection/>
    </xf>
    <xf numFmtId="41" fontId="162" fillId="51" borderId="23" xfId="0" applyNumberFormat="1" applyFont="1" applyFill="1" applyBorder="1" applyAlignment="1">
      <alignment horizontal="center" vertical="center"/>
    </xf>
    <xf numFmtId="49" fontId="10" fillId="47" borderId="43" xfId="0" applyNumberFormat="1" applyFont="1" applyFill="1" applyBorder="1" applyAlignment="1" applyProtection="1">
      <alignment vertical="center"/>
      <protection/>
    </xf>
    <xf numFmtId="41" fontId="8" fillId="53" borderId="20" xfId="98" applyFont="1" applyFill="1" applyBorder="1" applyAlignment="1">
      <alignment horizontal="right"/>
    </xf>
    <xf numFmtId="41" fontId="0" fillId="0" borderId="0" xfId="97" applyFont="1" applyFill="1" applyAlignment="1">
      <alignment/>
    </xf>
    <xf numFmtId="41" fontId="72" fillId="51" borderId="20" xfId="97" applyFont="1" applyFill="1" applyBorder="1" applyAlignment="1">
      <alignment/>
    </xf>
    <xf numFmtId="1" fontId="163" fillId="52" borderId="20" xfId="0" applyNumberFormat="1" applyFont="1" applyFill="1" applyBorder="1" applyAlignment="1">
      <alignment vertical="center" wrapText="1"/>
    </xf>
    <xf numFmtId="41" fontId="72" fillId="51" borderId="23" xfId="97" applyFont="1" applyFill="1" applyBorder="1" applyAlignment="1">
      <alignment/>
    </xf>
    <xf numFmtId="1" fontId="113" fillId="47" borderId="20" xfId="0" applyNumberFormat="1" applyFont="1" applyFill="1" applyBorder="1" applyAlignment="1">
      <alignment vertical="center" wrapText="1"/>
    </xf>
    <xf numFmtId="41" fontId="7" fillId="51" borderId="20" xfId="97" applyFont="1" applyFill="1" applyBorder="1" applyAlignment="1">
      <alignment/>
    </xf>
    <xf numFmtId="41" fontId="0" fillId="53" borderId="20" xfId="98" applyFont="1" applyFill="1" applyBorder="1" applyAlignment="1" applyProtection="1">
      <alignment vertical="center"/>
      <protection/>
    </xf>
    <xf numFmtId="41" fontId="0" fillId="53" borderId="20" xfId="98" applyFont="1" applyFill="1" applyBorder="1" applyAlignment="1">
      <alignment/>
    </xf>
    <xf numFmtId="194" fontId="0" fillId="0" borderId="20" xfId="100" applyNumberFormat="1" applyFont="1" applyFill="1" applyBorder="1" applyAlignment="1" applyProtection="1">
      <alignment vertical="center"/>
      <protection/>
    </xf>
    <xf numFmtId="194" fontId="0" fillId="0" borderId="20" xfId="100" applyNumberFormat="1" applyFont="1" applyFill="1" applyBorder="1" applyAlignment="1">
      <alignment/>
    </xf>
    <xf numFmtId="41" fontId="0" fillId="53" borderId="44" xfId="0" applyNumberFormat="1" applyFont="1" applyFill="1" applyBorder="1" applyAlignment="1">
      <alignment vertical="center"/>
    </xf>
    <xf numFmtId="41" fontId="0" fillId="53" borderId="20" xfId="0" applyNumberFormat="1" applyFont="1" applyFill="1" applyBorder="1" applyAlignment="1">
      <alignment vertical="center"/>
    </xf>
    <xf numFmtId="41" fontId="72" fillId="47" borderId="45" xfId="0" applyNumberFormat="1" applyFont="1" applyFill="1" applyBorder="1" applyAlignment="1">
      <alignment vertical="center"/>
    </xf>
    <xf numFmtId="41" fontId="0" fillId="53" borderId="44" xfId="0" applyNumberFormat="1" applyFont="1" applyFill="1" applyBorder="1" applyAlignment="1" applyProtection="1">
      <alignment vertical="center"/>
      <protection/>
    </xf>
    <xf numFmtId="41" fontId="113" fillId="47" borderId="44" xfId="0" applyNumberFormat="1" applyFont="1" applyFill="1" applyBorder="1" applyAlignment="1" applyProtection="1">
      <alignment vertical="center"/>
      <protection/>
    </xf>
    <xf numFmtId="41" fontId="113" fillId="47" borderId="45" xfId="0" applyNumberFormat="1" applyFont="1" applyFill="1" applyBorder="1" applyAlignment="1" applyProtection="1">
      <alignment vertical="center"/>
      <protection/>
    </xf>
    <xf numFmtId="41" fontId="113" fillId="47" borderId="44" xfId="162" applyNumberFormat="1" applyFont="1" applyFill="1" applyBorder="1" applyAlignment="1" applyProtection="1">
      <alignment vertical="center"/>
      <protection/>
    </xf>
    <xf numFmtId="41" fontId="113" fillId="47" borderId="44" xfId="0" applyNumberFormat="1" applyFont="1" applyFill="1" applyBorder="1" applyAlignment="1">
      <alignment/>
    </xf>
    <xf numFmtId="41" fontId="0" fillId="53" borderId="20" xfId="0" applyNumberFormat="1" applyFont="1" applyFill="1" applyBorder="1" applyAlignment="1" applyProtection="1">
      <alignment vertical="center"/>
      <protection/>
    </xf>
    <xf numFmtId="41" fontId="113" fillId="47" borderId="20" xfId="0" applyNumberFormat="1" applyFont="1" applyFill="1" applyBorder="1" applyAlignment="1" applyProtection="1">
      <alignment vertical="center"/>
      <protection/>
    </xf>
    <xf numFmtId="41" fontId="113" fillId="47" borderId="20" xfId="157" applyNumberFormat="1" applyFont="1" applyFill="1" applyBorder="1" applyAlignment="1" applyProtection="1">
      <alignment vertical="center"/>
      <protection/>
    </xf>
    <xf numFmtId="41" fontId="113" fillId="47" borderId="45" xfId="0" applyNumberFormat="1" applyFont="1" applyFill="1" applyBorder="1" applyAlignment="1">
      <alignment/>
    </xf>
    <xf numFmtId="49" fontId="0" fillId="47" borderId="20" xfId="162" applyNumberFormat="1" applyFont="1" applyFill="1" applyBorder="1" applyAlignment="1" applyProtection="1">
      <alignment vertical="center"/>
      <protection/>
    </xf>
    <xf numFmtId="49" fontId="0" fillId="47" borderId="20" xfId="0" applyNumberFormat="1" applyFont="1" applyFill="1" applyBorder="1" applyAlignment="1">
      <alignment/>
    </xf>
    <xf numFmtId="1" fontId="0" fillId="47" borderId="20" xfId="0" applyNumberFormat="1" applyFont="1" applyFill="1" applyBorder="1" applyAlignment="1" applyProtection="1">
      <alignment vertical="center"/>
      <protection/>
    </xf>
    <xf numFmtId="1" fontId="0" fillId="47" borderId="20" xfId="162" applyNumberFormat="1" applyFont="1" applyFill="1" applyBorder="1" applyAlignment="1" applyProtection="1">
      <alignment vertical="center"/>
      <protection/>
    </xf>
    <xf numFmtId="1" fontId="0" fillId="47" borderId="20" xfId="0" applyNumberFormat="1" applyFont="1" applyFill="1" applyBorder="1" applyAlignment="1">
      <alignment/>
    </xf>
    <xf numFmtId="1" fontId="113" fillId="50" borderId="40" xfId="0" applyNumberFormat="1" applyFont="1" applyFill="1" applyBorder="1" applyAlignment="1" applyProtection="1">
      <alignment vertical="center"/>
      <protection/>
    </xf>
    <xf numFmtId="1" fontId="113" fillId="50" borderId="40" xfId="159" applyNumberFormat="1" applyFont="1" applyFill="1" applyBorder="1" applyAlignment="1" applyProtection="1">
      <alignment vertical="center"/>
      <protection/>
    </xf>
    <xf numFmtId="1" fontId="113" fillId="50" borderId="40" xfId="0" applyNumberFormat="1" applyFont="1" applyFill="1" applyBorder="1" applyAlignment="1">
      <alignment vertical="center"/>
    </xf>
    <xf numFmtId="194" fontId="0" fillId="47" borderId="20" xfId="100" applyNumberFormat="1" applyFont="1" applyFill="1" applyBorder="1" applyAlignment="1" applyProtection="1">
      <alignment vertical="center"/>
      <protection/>
    </xf>
    <xf numFmtId="194" fontId="7" fillId="47" borderId="20" xfId="100" applyNumberFormat="1" applyFont="1" applyFill="1" applyBorder="1" applyAlignment="1" applyProtection="1">
      <alignment vertical="center"/>
      <protection/>
    </xf>
    <xf numFmtId="194" fontId="0" fillId="47" borderId="20" xfId="100" applyNumberFormat="1" applyFont="1" applyFill="1" applyBorder="1" applyAlignment="1">
      <alignment/>
    </xf>
    <xf numFmtId="194" fontId="0" fillId="47" borderId="44" xfId="0" applyNumberFormat="1" applyFont="1" applyFill="1" applyBorder="1" applyAlignment="1">
      <alignment vertical="center"/>
    </xf>
    <xf numFmtId="194" fontId="0" fillId="47" borderId="20" xfId="0" applyNumberFormat="1" applyFont="1" applyFill="1" applyBorder="1" applyAlignment="1">
      <alignment vertical="center"/>
    </xf>
    <xf numFmtId="41" fontId="8" fillId="47" borderId="20" xfId="97" applyFont="1" applyFill="1" applyBorder="1" applyAlignment="1" applyProtection="1">
      <alignment horizontal="right" vertical="center"/>
      <protection/>
    </xf>
    <xf numFmtId="41" fontId="22" fillId="51" borderId="20" xfId="97" applyFont="1" applyFill="1" applyBorder="1" applyAlignment="1">
      <alignment horizontal="right"/>
    </xf>
    <xf numFmtId="41" fontId="8" fillId="51" borderId="20" xfId="97" applyFont="1" applyFill="1" applyBorder="1" applyAlignment="1">
      <alignment horizontal="right"/>
    </xf>
    <xf numFmtId="41" fontId="8" fillId="47" borderId="20" xfId="97" applyFont="1" applyFill="1" applyBorder="1" applyAlignment="1">
      <alignment horizontal="right"/>
    </xf>
    <xf numFmtId="41" fontId="22" fillId="51" borderId="20" xfId="98" applyFont="1" applyFill="1" applyBorder="1" applyAlignment="1">
      <alignment horizontal="right"/>
    </xf>
    <xf numFmtId="194" fontId="8" fillId="0" borderId="20" xfId="100" applyNumberFormat="1" applyFont="1" applyFill="1" applyBorder="1" applyAlignment="1" applyProtection="1">
      <alignment horizontal="right" vertical="center"/>
      <protection/>
    </xf>
    <xf numFmtId="194" fontId="8" fillId="0" borderId="20" xfId="100" applyNumberFormat="1" applyFont="1" applyFill="1" applyBorder="1" applyAlignment="1">
      <alignment horizontal="right"/>
    </xf>
    <xf numFmtId="41" fontId="162" fillId="51" borderId="20" xfId="97" applyFont="1" applyFill="1" applyBorder="1" applyAlignment="1">
      <alignment horizontal="right"/>
    </xf>
    <xf numFmtId="41" fontId="8" fillId="47" borderId="20" xfId="0" applyNumberFormat="1" applyFont="1" applyFill="1" applyBorder="1" applyAlignment="1">
      <alignment horizontal="right" vertical="center"/>
    </xf>
    <xf numFmtId="41" fontId="116" fillId="0" borderId="20" xfId="0" applyNumberFormat="1" applyFont="1" applyFill="1" applyBorder="1" applyAlignment="1" applyProtection="1">
      <alignment horizontal="right" vertical="center"/>
      <protection/>
    </xf>
    <xf numFmtId="3" fontId="122" fillId="47" borderId="20" xfId="100" applyNumberFormat="1" applyFont="1" applyFill="1" applyBorder="1" applyAlignment="1">
      <alignment horizontal="right" vertical="center"/>
    </xf>
    <xf numFmtId="41" fontId="38" fillId="47" borderId="20" xfId="0" applyNumberFormat="1" applyFont="1" applyFill="1" applyBorder="1" applyAlignment="1">
      <alignment horizontal="right" vertical="center"/>
    </xf>
    <xf numFmtId="41" fontId="116" fillId="47" borderId="20" xfId="0" applyNumberFormat="1" applyFont="1" applyFill="1" applyBorder="1" applyAlignment="1" applyProtection="1">
      <alignment horizontal="right" vertical="center"/>
      <protection/>
    </xf>
    <xf numFmtId="41" fontId="116" fillId="0" borderId="20" xfId="0" applyNumberFormat="1" applyFont="1" applyFill="1" applyBorder="1" applyAlignment="1">
      <alignment horizontal="right" vertical="center"/>
    </xf>
    <xf numFmtId="41" fontId="8" fillId="47" borderId="20" xfId="0" applyNumberFormat="1" applyFont="1" applyFill="1" applyBorder="1" applyAlignment="1" applyProtection="1">
      <alignment horizontal="right" vertical="center"/>
      <protection/>
    </xf>
    <xf numFmtId="41" fontId="116" fillId="0" borderId="20" xfId="0" applyNumberFormat="1" applyFont="1" applyFill="1" applyBorder="1" applyAlignment="1">
      <alignment horizontal="right" vertical="center" wrapText="1"/>
    </xf>
    <xf numFmtId="41" fontId="116" fillId="47" borderId="20" xfId="162" applyNumberFormat="1" applyFont="1" applyFill="1" applyBorder="1" applyAlignment="1" applyProtection="1">
      <alignment horizontal="right" vertical="center"/>
      <protection/>
    </xf>
    <xf numFmtId="41" fontId="116" fillId="47" borderId="20" xfId="0" applyNumberFormat="1" applyFont="1" applyFill="1" applyBorder="1" applyAlignment="1">
      <alignment horizontal="right" vertical="center"/>
    </xf>
    <xf numFmtId="41" fontId="116" fillId="47" borderId="20" xfId="0" applyNumberFormat="1" applyFont="1" applyFill="1" applyBorder="1" applyAlignment="1">
      <alignment horizontal="right" vertical="center" wrapText="1"/>
    </xf>
    <xf numFmtId="3" fontId="122" fillId="47" borderId="20" xfId="96" applyNumberFormat="1" applyFont="1" applyFill="1" applyBorder="1" applyAlignment="1">
      <alignment horizontal="right" vertical="center"/>
    </xf>
    <xf numFmtId="41" fontId="116" fillId="47" borderId="20" xfId="157" applyNumberFormat="1" applyFont="1" applyFill="1" applyBorder="1" applyAlignment="1" applyProtection="1">
      <alignment horizontal="right" vertical="center"/>
      <protection/>
    </xf>
    <xf numFmtId="41" fontId="8" fillId="47" borderId="46" xfId="0" applyNumberFormat="1" applyFont="1" applyFill="1" applyBorder="1" applyAlignment="1" applyProtection="1">
      <alignment horizontal="right" vertical="center"/>
      <protection/>
    </xf>
    <xf numFmtId="3" fontId="161" fillId="52" borderId="20" xfId="0" applyNumberFormat="1" applyFont="1" applyFill="1" applyBorder="1" applyAlignment="1">
      <alignment horizontal="right" vertical="center" wrapText="1"/>
    </xf>
    <xf numFmtId="3" fontId="8" fillId="0" borderId="20" xfId="142" applyNumberFormat="1" applyFont="1" applyFill="1" applyBorder="1" applyAlignment="1" applyProtection="1">
      <alignment horizontal="right" vertical="center"/>
      <protection/>
    </xf>
    <xf numFmtId="3" fontId="8" fillId="47" borderId="20" xfId="0" applyNumberFormat="1" applyFont="1" applyFill="1" applyBorder="1" applyAlignment="1" applyProtection="1">
      <alignment horizontal="right" vertical="center"/>
      <protection/>
    </xf>
    <xf numFmtId="3" fontId="8" fillId="47" borderId="20" xfId="162" applyNumberFormat="1" applyFont="1" applyFill="1" applyBorder="1" applyAlignment="1" applyProtection="1">
      <alignment horizontal="right" vertical="center"/>
      <protection/>
    </xf>
    <xf numFmtId="3" fontId="8" fillId="47" borderId="20" xfId="0" applyNumberFormat="1" applyFont="1" applyFill="1" applyBorder="1" applyAlignment="1">
      <alignment horizontal="right"/>
    </xf>
    <xf numFmtId="49" fontId="8" fillId="47" borderId="20" xfId="0" applyNumberFormat="1" applyFont="1" applyFill="1" applyBorder="1" applyAlignment="1" applyProtection="1">
      <alignment horizontal="right" vertical="center"/>
      <protection/>
    </xf>
    <xf numFmtId="49" fontId="8" fillId="47" borderId="20" xfId="162" applyNumberFormat="1" applyFont="1" applyFill="1" applyBorder="1" applyAlignment="1" applyProtection="1">
      <alignment horizontal="right" vertical="center"/>
      <protection/>
    </xf>
    <xf numFmtId="49" fontId="8" fillId="47" borderId="20" xfId="0" applyNumberFormat="1" applyFont="1" applyFill="1" applyBorder="1" applyAlignment="1">
      <alignment horizontal="right"/>
    </xf>
    <xf numFmtId="3" fontId="8" fillId="0" borderId="40" xfId="143" applyNumberFormat="1" applyFont="1" applyFill="1" applyBorder="1" applyAlignment="1" applyProtection="1">
      <alignment horizontal="right" vertical="center"/>
      <protection/>
    </xf>
    <xf numFmtId="3" fontId="12" fillId="0" borderId="20" xfId="142" applyNumberFormat="1" applyFont="1" applyFill="1" applyBorder="1" applyAlignment="1" applyProtection="1">
      <alignment horizontal="right" vertical="center"/>
      <protection/>
    </xf>
    <xf numFmtId="3" fontId="116" fillId="47" borderId="20" xfId="0" applyNumberFormat="1" applyFont="1" applyFill="1" applyBorder="1" applyAlignment="1">
      <alignment horizontal="right" vertical="center" wrapText="1"/>
    </xf>
    <xf numFmtId="3" fontId="116" fillId="0" borderId="20" xfId="0" applyNumberFormat="1" applyFont="1" applyFill="1" applyBorder="1" applyAlignment="1" applyProtection="1">
      <alignment horizontal="right" vertical="center"/>
      <protection/>
    </xf>
    <xf numFmtId="3" fontId="116" fillId="0" borderId="20" xfId="0" applyNumberFormat="1" applyFont="1" applyFill="1" applyBorder="1" applyAlignment="1">
      <alignment horizontal="right"/>
    </xf>
    <xf numFmtId="194" fontId="8" fillId="47" borderId="20" xfId="100" applyNumberFormat="1" applyFont="1" applyFill="1" applyBorder="1" applyAlignment="1" applyProtection="1">
      <alignment horizontal="right" vertical="center"/>
      <protection/>
    </xf>
    <xf numFmtId="194" fontId="8" fillId="47" borderId="20" xfId="96" applyNumberFormat="1" applyFont="1" applyFill="1" applyBorder="1" applyAlignment="1" applyProtection="1">
      <alignment horizontal="right" vertical="center"/>
      <protection/>
    </xf>
    <xf numFmtId="194" fontId="8" fillId="47" borderId="20" xfId="100" applyNumberFormat="1" applyFont="1" applyFill="1" applyBorder="1" applyAlignment="1">
      <alignment horizontal="right"/>
    </xf>
    <xf numFmtId="41" fontId="10" fillId="47" borderId="0" xfId="97" applyFont="1" applyFill="1" applyBorder="1" applyAlignment="1" applyProtection="1">
      <alignment horizontal="right" vertical="center"/>
      <protection/>
    </xf>
    <xf numFmtId="49" fontId="0" fillId="0" borderId="0" xfId="0" applyNumberFormat="1" applyFont="1" applyFill="1" applyBorder="1" applyAlignment="1">
      <alignment horizontal="center" wrapText="1"/>
    </xf>
    <xf numFmtId="49" fontId="12" fillId="0" borderId="26"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49" fontId="7" fillId="0" borderId="0" xfId="0" applyNumberFormat="1" applyFont="1" applyFill="1" applyAlignment="1">
      <alignment horizontal="center" wrapText="1"/>
    </xf>
    <xf numFmtId="49" fontId="12" fillId="0" borderId="21" xfId="0" applyNumberFormat="1" applyFont="1" applyFill="1" applyBorder="1" applyAlignment="1">
      <alignment horizontal="center" vertical="center" wrapText="1"/>
    </xf>
    <xf numFmtId="0" fontId="8" fillId="0" borderId="39"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8" fillId="0" borderId="0" xfId="0" applyNumberFormat="1" applyFont="1" applyFill="1" applyAlignment="1">
      <alignment horizontal="left" wrapText="1"/>
    </xf>
    <xf numFmtId="49" fontId="11" fillId="0" borderId="26"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2" fillId="0" borderId="26" xfId="0" applyNumberFormat="1" applyFont="1" applyFill="1" applyBorder="1" applyAlignment="1">
      <alignment horizontal="center"/>
    </xf>
    <xf numFmtId="49" fontId="12" fillId="0" borderId="25" xfId="0" applyNumberFormat="1" applyFont="1" applyFill="1" applyBorder="1" applyAlignment="1">
      <alignment horizontal="center"/>
    </xf>
    <xf numFmtId="49" fontId="20" fillId="0" borderId="0" xfId="0" applyNumberFormat="1" applyFont="1" applyFill="1" applyBorder="1" applyAlignment="1">
      <alignment horizontal="center" wrapText="1"/>
    </xf>
    <xf numFmtId="49" fontId="18" fillId="0" borderId="0" xfId="0" applyNumberFormat="1" applyFont="1" applyFill="1" applyAlignment="1">
      <alignment/>
    </xf>
    <xf numFmtId="49" fontId="20" fillId="0" borderId="19" xfId="0" applyNumberFormat="1" applyFont="1" applyFill="1" applyBorder="1" applyAlignment="1">
      <alignment horizontal="center"/>
    </xf>
    <xf numFmtId="49" fontId="19" fillId="0" borderId="0" xfId="0" applyNumberFormat="1" applyFont="1" applyFill="1" applyBorder="1" applyAlignment="1">
      <alignment horizontal="center"/>
    </xf>
    <xf numFmtId="49" fontId="23" fillId="0" borderId="0" xfId="0" applyNumberFormat="1" applyFont="1" applyFill="1" applyAlignment="1">
      <alignment horizontal="center"/>
    </xf>
    <xf numFmtId="0" fontId="12" fillId="0" borderId="35" xfId="0" applyNumberFormat="1" applyFont="1" applyFill="1" applyBorder="1" applyAlignment="1">
      <alignment horizontal="center" vertical="center" wrapText="1"/>
    </xf>
    <xf numFmtId="0" fontId="12" fillId="0" borderId="36" xfId="0" applyNumberFormat="1" applyFont="1" applyFill="1" applyBorder="1" applyAlignment="1">
      <alignment horizontal="center" vertical="center" wrapText="1"/>
    </xf>
    <xf numFmtId="0" fontId="12" fillId="0" borderId="24" xfId="0" applyNumberFormat="1" applyFont="1" applyFill="1" applyBorder="1" applyAlignment="1">
      <alignment horizontal="center" vertical="center" wrapText="1"/>
    </xf>
    <xf numFmtId="0" fontId="12" fillId="0" borderId="47"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distributed" wrapText="1"/>
    </xf>
    <xf numFmtId="0" fontId="8" fillId="0" borderId="25" xfId="0" applyFont="1" applyFill="1" applyBorder="1" applyAlignment="1">
      <alignment horizontal="center" vertical="distributed"/>
    </xf>
    <xf numFmtId="49" fontId="12" fillId="0" borderId="48" xfId="0" applyNumberFormat="1" applyFont="1" applyFill="1" applyBorder="1" applyAlignment="1">
      <alignment horizontal="center" vertical="center" wrapText="1"/>
    </xf>
    <xf numFmtId="0" fontId="30" fillId="0" borderId="0" xfId="144" applyFont="1" applyAlignment="1">
      <alignment horizontal="center"/>
      <protection/>
    </xf>
    <xf numFmtId="49" fontId="30" fillId="47" borderId="0" xfId="144" applyNumberFormat="1" applyFont="1" applyFill="1" applyAlignment="1">
      <alignment horizontal="center"/>
      <protection/>
    </xf>
    <xf numFmtId="49" fontId="30" fillId="0" borderId="0" xfId="144" applyNumberFormat="1" applyFont="1" applyBorder="1" applyAlignment="1">
      <alignment horizontal="center" wrapText="1"/>
      <protection/>
    </xf>
    <xf numFmtId="49" fontId="12" fillId="0" borderId="26" xfId="144" applyNumberFormat="1" applyFont="1" applyFill="1" applyBorder="1" applyAlignment="1">
      <alignment horizontal="center" vertical="center" wrapText="1"/>
      <protection/>
    </xf>
    <xf numFmtId="49" fontId="12" fillId="0" borderId="25" xfId="144" applyNumberFormat="1" applyFont="1" applyFill="1" applyBorder="1" applyAlignment="1">
      <alignment horizontal="center" vertical="center" wrapText="1"/>
      <protection/>
    </xf>
    <xf numFmtId="49" fontId="33" fillId="0" borderId="25" xfId="144" applyNumberFormat="1" applyFont="1" applyFill="1" applyBorder="1" applyAlignment="1">
      <alignment horizontal="center" vertical="center" wrapText="1"/>
      <protection/>
    </xf>
    <xf numFmtId="0" fontId="12" fillId="0" borderId="35" xfId="144" applyNumberFormat="1" applyFont="1" applyBorder="1" applyAlignment="1">
      <alignment horizontal="center" vertical="center" wrapText="1"/>
      <protection/>
    </xf>
    <xf numFmtId="0" fontId="12" fillId="0" borderId="36" xfId="144" applyNumberFormat="1" applyFont="1" applyBorder="1" applyAlignment="1">
      <alignment horizontal="center" vertical="center" wrapText="1"/>
      <protection/>
    </xf>
    <xf numFmtId="0" fontId="12" fillId="0" borderId="24" xfId="144" applyNumberFormat="1" applyFont="1" applyBorder="1" applyAlignment="1">
      <alignment horizontal="center" vertical="center" wrapText="1"/>
      <protection/>
    </xf>
    <xf numFmtId="0" fontId="12" fillId="0" borderId="47" xfId="144" applyNumberFormat="1" applyFont="1" applyBorder="1" applyAlignment="1">
      <alignment horizontal="center" vertical="center" wrapText="1"/>
      <protection/>
    </xf>
    <xf numFmtId="49" fontId="12" fillId="44" borderId="26" xfId="144" applyNumberFormat="1" applyFont="1" applyFill="1" applyBorder="1" applyAlignment="1">
      <alignment horizontal="center" vertical="center"/>
      <protection/>
    </xf>
    <xf numFmtId="49" fontId="12" fillId="44" borderId="25" xfId="144" applyNumberFormat="1" applyFont="1" applyFill="1" applyBorder="1" applyAlignment="1">
      <alignment horizontal="center" vertical="center"/>
      <protection/>
    </xf>
    <xf numFmtId="0" fontId="62" fillId="3" borderId="26" xfId="144" applyNumberFormat="1" applyFont="1" applyFill="1" applyBorder="1" applyAlignment="1">
      <alignment horizontal="center" vertical="center" wrapText="1"/>
      <protection/>
    </xf>
    <xf numFmtId="0" fontId="62" fillId="3" borderId="25" xfId="144" applyNumberFormat="1" applyFont="1" applyFill="1" applyBorder="1" applyAlignment="1">
      <alignment horizontal="center" vertical="center" wrapText="1"/>
      <protection/>
    </xf>
    <xf numFmtId="49" fontId="7" fillId="0" borderId="0" xfId="144" applyNumberFormat="1" applyFont="1" applyBorder="1" applyAlignment="1">
      <alignment horizontal="left" wrapText="1"/>
      <protection/>
    </xf>
    <xf numFmtId="49" fontId="0" fillId="0" borderId="0" xfId="144" applyNumberFormat="1" applyFont="1" applyBorder="1" applyAlignment="1">
      <alignment horizontal="left" wrapText="1"/>
      <protection/>
    </xf>
    <xf numFmtId="49" fontId="12" fillId="0" borderId="26" xfId="144" applyNumberFormat="1" applyFont="1" applyBorder="1" applyAlignment="1">
      <alignment horizontal="center" vertical="center" wrapText="1"/>
      <protection/>
    </xf>
    <xf numFmtId="49" fontId="12" fillId="0" borderId="48" xfId="144" applyNumberFormat="1" applyFont="1" applyBorder="1" applyAlignment="1">
      <alignment horizontal="center" vertical="center" wrapText="1"/>
      <protection/>
    </xf>
    <xf numFmtId="49" fontId="12" fillId="0" borderId="25" xfId="144" applyNumberFormat="1" applyFont="1" applyBorder="1" applyAlignment="1">
      <alignment horizontal="center" vertical="center" wrapText="1"/>
      <protection/>
    </xf>
    <xf numFmtId="49" fontId="23" fillId="0" borderId="22" xfId="144" applyNumberFormat="1" applyFont="1" applyFill="1" applyBorder="1" applyAlignment="1">
      <alignment horizontal="center" vertical="center"/>
      <protection/>
    </xf>
    <xf numFmtId="49" fontId="12" fillId="0" borderId="20" xfId="144" applyNumberFormat="1" applyFont="1" applyFill="1" applyBorder="1" applyAlignment="1">
      <alignment horizontal="center" vertical="center" wrapText="1"/>
      <protection/>
    </xf>
    <xf numFmtId="49" fontId="23" fillId="0" borderId="0" xfId="144" applyNumberFormat="1" applyFont="1" applyAlignment="1">
      <alignment horizontal="left"/>
      <protection/>
    </xf>
    <xf numFmtId="49" fontId="19" fillId="47" borderId="0" xfId="144" applyNumberFormat="1" applyFont="1" applyFill="1" applyAlignment="1">
      <alignment horizontal="center" vertical="center" wrapText="1"/>
      <protection/>
    </xf>
    <xf numFmtId="49" fontId="7" fillId="0" borderId="0" xfId="144" applyNumberFormat="1" applyFont="1" applyAlignment="1">
      <alignment horizontal="left"/>
      <protection/>
    </xf>
    <xf numFmtId="49" fontId="0" fillId="0" borderId="0" xfId="144" applyNumberFormat="1" applyFont="1" applyAlignment="1">
      <alignment horizontal="left"/>
      <protection/>
    </xf>
    <xf numFmtId="49" fontId="39" fillId="0" borderId="0" xfId="144" applyNumberFormat="1" applyFont="1" applyAlignment="1">
      <alignment horizontal="center"/>
      <protection/>
    </xf>
    <xf numFmtId="49" fontId="34" fillId="0" borderId="0" xfId="144" applyNumberFormat="1" applyFont="1" applyAlignment="1">
      <alignment horizontal="center" wrapText="1"/>
      <protection/>
    </xf>
    <xf numFmtId="49" fontId="30" fillId="0" borderId="0" xfId="144" applyNumberFormat="1" applyFont="1" applyAlignment="1">
      <alignment horizontal="center"/>
      <protection/>
    </xf>
    <xf numFmtId="0" fontId="21" fillId="0" borderId="20" xfId="144" applyNumberFormat="1" applyFont="1" applyBorder="1" applyAlignment="1">
      <alignment horizontal="center" vertical="center" wrapText="1"/>
      <protection/>
    </xf>
    <xf numFmtId="49" fontId="37" fillId="0" borderId="0" xfId="144" applyNumberFormat="1" applyFont="1" applyBorder="1" applyAlignment="1">
      <alignment horizontal="center" wrapText="1"/>
      <protection/>
    </xf>
    <xf numFmtId="0" fontId="61" fillId="3" borderId="26" xfId="144" applyNumberFormat="1" applyFont="1" applyFill="1" applyBorder="1" applyAlignment="1">
      <alignment horizontal="center" vertical="center" wrapText="1"/>
      <protection/>
    </xf>
    <xf numFmtId="0" fontId="61" fillId="3" borderId="25" xfId="144" applyNumberFormat="1" applyFont="1" applyFill="1" applyBorder="1" applyAlignment="1">
      <alignment horizontal="center" vertical="center" wrapText="1"/>
      <protection/>
    </xf>
    <xf numFmtId="49" fontId="0" fillId="3" borderId="35" xfId="144" applyNumberFormat="1" applyFont="1" applyFill="1" applyBorder="1" applyAlignment="1">
      <alignment horizontal="center"/>
      <protection/>
    </xf>
    <xf numFmtId="49" fontId="0" fillId="3" borderId="19" xfId="144" applyNumberFormat="1" applyFont="1" applyFill="1" applyBorder="1" applyAlignment="1">
      <alignment horizontal="center"/>
      <protection/>
    </xf>
    <xf numFmtId="49" fontId="0" fillId="3" borderId="36" xfId="144" applyNumberFormat="1" applyFont="1" applyFill="1" applyBorder="1" applyAlignment="1">
      <alignment horizontal="center"/>
      <protection/>
    </xf>
    <xf numFmtId="3" fontId="40" fillId="47" borderId="39" xfId="144" applyNumberFormat="1" applyFont="1" applyFill="1" applyBorder="1" applyAlignment="1" applyProtection="1">
      <alignment horizontal="center" vertical="center" wrapText="1"/>
      <protection/>
    </xf>
    <xf numFmtId="3" fontId="40" fillId="47" borderId="23" xfId="144" applyNumberFormat="1" applyFont="1" applyFill="1" applyBorder="1" applyAlignment="1" applyProtection="1">
      <alignment horizontal="center" vertical="center" wrapText="1"/>
      <protection/>
    </xf>
    <xf numFmtId="49" fontId="12" fillId="0" borderId="20" xfId="144" applyNumberFormat="1" applyFont="1" applyFill="1" applyBorder="1" applyAlignment="1" applyProtection="1">
      <alignment horizontal="center" vertical="center" wrapText="1"/>
      <protection/>
    </xf>
    <xf numFmtId="3" fontId="12" fillId="47" borderId="21" xfId="144" applyNumberFormat="1" applyFont="1" applyFill="1" applyBorder="1" applyAlignment="1" applyProtection="1">
      <alignment horizontal="center" vertical="center" wrapText="1"/>
      <protection/>
    </xf>
    <xf numFmtId="3" fontId="12" fillId="47" borderId="23" xfId="144" applyNumberFormat="1" applyFont="1" applyFill="1" applyBorder="1" applyAlignment="1" applyProtection="1">
      <alignment horizontal="center" vertical="center" wrapText="1"/>
      <protection/>
    </xf>
    <xf numFmtId="49" fontId="71" fillId="0" borderId="0" xfId="144" applyNumberFormat="1" applyFont="1" applyBorder="1" applyAlignment="1">
      <alignment horizontal="center" wrapText="1"/>
      <protection/>
    </xf>
    <xf numFmtId="49" fontId="46" fillId="0" borderId="0" xfId="144" applyNumberFormat="1" applyFont="1" applyBorder="1" applyAlignment="1">
      <alignment horizontal="center" wrapText="1"/>
      <protection/>
    </xf>
    <xf numFmtId="49" fontId="20" fillId="0" borderId="0" xfId="144" applyNumberFormat="1" applyFont="1" applyFill="1" applyBorder="1" applyAlignment="1">
      <alignment horizontal="center" vertical="center" wrapText="1"/>
      <protection/>
    </xf>
    <xf numFmtId="49" fontId="18" fillId="0" borderId="0" xfId="144" applyNumberFormat="1" applyFont="1" applyFill="1" applyAlignment="1">
      <alignment horizontal="left" wrapText="1"/>
      <protection/>
    </xf>
    <xf numFmtId="49" fontId="18" fillId="0" borderId="0" xfId="144" applyNumberFormat="1" applyFont="1" applyFill="1" applyAlignment="1">
      <alignment horizontal="center" wrapText="1"/>
      <protection/>
    </xf>
    <xf numFmtId="0" fontId="7" fillId="0" borderId="0" xfId="144" applyFont="1" applyAlignment="1">
      <alignment horizontal="center"/>
      <protection/>
    </xf>
    <xf numFmtId="49" fontId="7" fillId="47" borderId="0" xfId="144" applyNumberFormat="1" applyFont="1" applyFill="1" applyAlignment="1">
      <alignment horizontal="center"/>
      <protection/>
    </xf>
    <xf numFmtId="49" fontId="28" fillId="0" borderId="0" xfId="144" applyNumberFormat="1" applyFont="1" applyFill="1" applyBorder="1" applyAlignment="1">
      <alignment horizontal="center" wrapText="1"/>
      <protection/>
    </xf>
    <xf numFmtId="49" fontId="20" fillId="0" borderId="0" xfId="144" applyNumberFormat="1" applyFont="1" applyFill="1" applyBorder="1" applyAlignment="1">
      <alignment horizontal="center" wrapText="1"/>
      <protection/>
    </xf>
    <xf numFmtId="49" fontId="77" fillId="0" borderId="0" xfId="144" applyNumberFormat="1" applyFont="1" applyFill="1" applyAlignment="1">
      <alignment horizontal="center"/>
      <protection/>
    </xf>
    <xf numFmtId="49" fontId="23" fillId="0" borderId="0" xfId="144" applyNumberFormat="1" applyFont="1" applyFill="1" applyAlignment="1">
      <alignment horizontal="center"/>
      <protection/>
    </xf>
    <xf numFmtId="49" fontId="0" fillId="0" borderId="0" xfId="144" applyNumberFormat="1" applyFont="1" applyFill="1" applyBorder="1" applyAlignment="1">
      <alignment horizontal="left"/>
      <protection/>
    </xf>
    <xf numFmtId="49" fontId="7" fillId="0" borderId="0" xfId="144" applyNumberFormat="1" applyFont="1" applyFill="1" applyBorder="1" applyAlignment="1">
      <alignment horizontal="left"/>
      <protection/>
    </xf>
    <xf numFmtId="49" fontId="7" fillId="0" borderId="0" xfId="144" applyNumberFormat="1" applyFont="1" applyFill="1" applyBorder="1" applyAlignment="1">
      <alignment horizontal="left" wrapText="1"/>
      <protection/>
    </xf>
    <xf numFmtId="49" fontId="0" fillId="0" borderId="0" xfId="144" applyNumberFormat="1" applyFont="1" applyFill="1" applyBorder="1" applyAlignment="1">
      <alignment horizontal="left" wrapText="1"/>
      <protection/>
    </xf>
    <xf numFmtId="49" fontId="11" fillId="0" borderId="20" xfId="144" applyNumberFormat="1" applyFont="1" applyFill="1" applyBorder="1" applyAlignment="1">
      <alignment horizontal="center" vertical="center" wrapText="1"/>
      <protection/>
    </xf>
    <xf numFmtId="49" fontId="11" fillId="0" borderId="22" xfId="144" applyNumberFormat="1" applyFont="1" applyFill="1" applyBorder="1" applyAlignment="1">
      <alignment horizontal="center" vertical="center" wrapText="1"/>
      <protection/>
    </xf>
    <xf numFmtId="49" fontId="11" fillId="0" borderId="48" xfId="144" applyNumberFormat="1" applyFont="1" applyFill="1" applyBorder="1" applyAlignment="1">
      <alignment horizontal="center" vertical="center" wrapText="1"/>
      <protection/>
    </xf>
    <xf numFmtId="49" fontId="11" fillId="0" borderId="25" xfId="144" applyNumberFormat="1" applyFont="1" applyFill="1" applyBorder="1" applyAlignment="1">
      <alignment horizontal="center" vertical="center" wrapText="1"/>
      <protection/>
    </xf>
    <xf numFmtId="49" fontId="7" fillId="0" borderId="20" xfId="144" applyNumberFormat="1" applyFont="1" applyFill="1" applyBorder="1" applyAlignment="1">
      <alignment horizontal="center"/>
      <protection/>
    </xf>
    <xf numFmtId="49" fontId="73" fillId="3" borderId="26" xfId="144" applyNumberFormat="1" applyFont="1" applyFill="1" applyBorder="1" applyAlignment="1">
      <alignment horizontal="center" vertical="center" wrapText="1"/>
      <protection/>
    </xf>
    <xf numFmtId="49" fontId="73" fillId="3" borderId="25" xfId="144" applyNumberFormat="1" applyFont="1" applyFill="1" applyBorder="1" applyAlignment="1">
      <alignment horizontal="center" vertical="center" wrapText="1"/>
      <protection/>
    </xf>
    <xf numFmtId="49" fontId="74" fillId="3" borderId="26" xfId="144" applyNumberFormat="1" applyFont="1" applyFill="1" applyBorder="1" applyAlignment="1">
      <alignment horizontal="center" vertical="center" wrapText="1"/>
      <protection/>
    </xf>
    <xf numFmtId="49" fontId="74" fillId="3" borderId="25" xfId="144" applyNumberFormat="1" applyFont="1" applyFill="1" applyBorder="1" applyAlignment="1">
      <alignment horizontal="center" vertical="center" wrapText="1"/>
      <protection/>
    </xf>
    <xf numFmtId="49" fontId="12" fillId="44" borderId="26" xfId="144" applyNumberFormat="1" applyFont="1" applyFill="1" applyBorder="1" applyAlignment="1">
      <alignment horizontal="center"/>
      <protection/>
    </xf>
    <xf numFmtId="49" fontId="12" fillId="44" borderId="25" xfId="144" applyNumberFormat="1" applyFont="1" applyFill="1" applyBorder="1" applyAlignment="1">
      <alignment horizontal="center"/>
      <protection/>
    </xf>
    <xf numFmtId="49" fontId="26" fillId="0" borderId="26" xfId="144" applyNumberFormat="1" applyFont="1" applyFill="1" applyBorder="1" applyAlignment="1">
      <alignment horizontal="center" vertical="center" wrapText="1"/>
      <protection/>
    </xf>
    <xf numFmtId="49" fontId="26" fillId="0" borderId="25" xfId="144" applyNumberFormat="1" applyFont="1" applyFill="1" applyBorder="1" applyAlignment="1">
      <alignment horizontal="center" vertical="center" wrapText="1"/>
      <protection/>
    </xf>
    <xf numFmtId="0" fontId="11" fillId="0" borderId="35" xfId="144" applyNumberFormat="1" applyFont="1" applyFill="1" applyBorder="1" applyAlignment="1">
      <alignment horizontal="center" vertical="center" wrapText="1"/>
      <protection/>
    </xf>
    <xf numFmtId="0" fontId="11" fillId="0" borderId="36" xfId="144" applyNumberFormat="1" applyFont="1" applyFill="1" applyBorder="1" applyAlignment="1">
      <alignment horizontal="center" vertical="center" wrapText="1"/>
      <protection/>
    </xf>
    <xf numFmtId="0" fontId="11" fillId="0" borderId="24" xfId="144" applyNumberFormat="1" applyFont="1" applyFill="1" applyBorder="1" applyAlignment="1">
      <alignment horizontal="center" vertical="center" wrapText="1"/>
      <protection/>
    </xf>
    <xf numFmtId="0" fontId="11" fillId="0" borderId="47" xfId="144" applyNumberFormat="1" applyFont="1" applyFill="1" applyBorder="1" applyAlignment="1">
      <alignment horizontal="center" vertical="center" wrapText="1"/>
      <protection/>
    </xf>
    <xf numFmtId="0" fontId="11" fillId="0" borderId="27" xfId="144" applyNumberFormat="1" applyFont="1" applyFill="1" applyBorder="1" applyAlignment="1">
      <alignment horizontal="center" vertical="center" wrapText="1"/>
      <protection/>
    </xf>
    <xf numFmtId="0" fontId="11" fillId="0" borderId="37" xfId="144" applyNumberFormat="1" applyFont="1" applyFill="1" applyBorder="1" applyAlignment="1">
      <alignment horizontal="center" vertical="center" wrapText="1"/>
      <protection/>
    </xf>
    <xf numFmtId="49" fontId="11" fillId="0" borderId="26" xfId="144" applyNumberFormat="1" applyFont="1" applyFill="1" applyBorder="1" applyAlignment="1">
      <alignment horizontal="center" vertical="center" wrapText="1"/>
      <protection/>
    </xf>
    <xf numFmtId="49" fontId="11" fillId="0" borderId="39" xfId="144" applyNumberFormat="1" applyFont="1" applyFill="1" applyBorder="1" applyAlignment="1">
      <alignment horizontal="center" vertical="center" wrapText="1"/>
      <protection/>
    </xf>
    <xf numFmtId="49" fontId="11" fillId="0" borderId="23" xfId="144" applyNumberFormat="1" applyFont="1" applyFill="1" applyBorder="1" applyAlignment="1">
      <alignment horizontal="center" vertical="center" wrapText="1"/>
      <protection/>
    </xf>
    <xf numFmtId="49" fontId="7" fillId="0" borderId="0" xfId="144" applyNumberFormat="1" applyFont="1" applyFill="1" applyAlignment="1">
      <alignment horizontal="left"/>
      <protection/>
    </xf>
    <xf numFmtId="49" fontId="23" fillId="0" borderId="0" xfId="144" applyNumberFormat="1" applyFont="1" applyFill="1" applyBorder="1" applyAlignment="1">
      <alignment horizontal="left"/>
      <protection/>
    </xf>
    <xf numFmtId="49" fontId="0" fillId="0" borderId="0" xfId="144" applyNumberFormat="1" applyFont="1" applyFill="1" applyAlignment="1">
      <alignment horizontal="justify" wrapText="1"/>
      <protection/>
    </xf>
    <xf numFmtId="49" fontId="7" fillId="0" borderId="0" xfId="144" applyNumberFormat="1" applyFont="1" applyFill="1" applyAlignment="1">
      <alignment horizontal="center" vertical="top" wrapText="1"/>
      <protection/>
    </xf>
    <xf numFmtId="49" fontId="37" fillId="0" borderId="0" xfId="144" applyNumberFormat="1" applyFont="1" applyBorder="1" applyAlignment="1">
      <alignment horizontal="center"/>
      <protection/>
    </xf>
    <xf numFmtId="49" fontId="30" fillId="0" borderId="0" xfId="144" applyNumberFormat="1" applyFont="1" applyBorder="1" applyAlignment="1">
      <alignment horizontal="center"/>
      <protection/>
    </xf>
    <xf numFmtId="49" fontId="12" fillId="0" borderId="35" xfId="144" applyNumberFormat="1" applyFont="1" applyFill="1" applyBorder="1" applyAlignment="1">
      <alignment horizontal="center" vertical="center" wrapText="1"/>
      <protection/>
    </xf>
    <xf numFmtId="49" fontId="12" fillId="0" borderId="36" xfId="144" applyNumberFormat="1" applyFont="1" applyFill="1" applyBorder="1" applyAlignment="1">
      <alignment horizontal="center" vertical="center" wrapText="1"/>
      <protection/>
    </xf>
    <xf numFmtId="49" fontId="12" fillId="0" borderId="24" xfId="144" applyNumberFormat="1" applyFont="1" applyFill="1" applyBorder="1" applyAlignment="1">
      <alignment horizontal="center" vertical="center" wrapText="1"/>
      <protection/>
    </xf>
    <xf numFmtId="49" fontId="12" fillId="0" borderId="47" xfId="144" applyNumberFormat="1" applyFont="1" applyFill="1" applyBorder="1" applyAlignment="1">
      <alignment horizontal="center" vertical="center" wrapText="1"/>
      <protection/>
    </xf>
    <xf numFmtId="49" fontId="12" fillId="0" borderId="27" xfId="144" applyNumberFormat="1" applyFont="1" applyFill="1" applyBorder="1" applyAlignment="1">
      <alignment horizontal="center" vertical="center" wrapText="1"/>
      <protection/>
    </xf>
    <xf numFmtId="49" fontId="12" fillId="0" borderId="37" xfId="144" applyNumberFormat="1" applyFont="1" applyFill="1" applyBorder="1" applyAlignment="1">
      <alignment horizontal="center" vertical="center" wrapText="1"/>
      <protection/>
    </xf>
    <xf numFmtId="49" fontId="18" fillId="0" borderId="0" xfId="144" applyNumberFormat="1" applyFont="1" applyBorder="1" applyAlignment="1">
      <alignment wrapText="1"/>
      <protection/>
    </xf>
    <xf numFmtId="49" fontId="18" fillId="0" borderId="0" xfId="144" applyNumberFormat="1" applyFont="1" applyBorder="1" applyAlignment="1">
      <alignment horizontal="center" wrapText="1"/>
      <protection/>
    </xf>
    <xf numFmtId="49" fontId="12" fillId="44" borderId="26" xfId="144" applyNumberFormat="1" applyFont="1" applyFill="1" applyBorder="1" applyAlignment="1">
      <alignment horizontal="center" vertical="center" wrapText="1"/>
      <protection/>
    </xf>
    <xf numFmtId="49" fontId="12" fillId="44" borderId="25" xfId="144" applyNumberFormat="1" applyFont="1" applyFill="1" applyBorder="1" applyAlignment="1">
      <alignment horizontal="center" vertical="center" wrapText="1"/>
      <protection/>
    </xf>
    <xf numFmtId="49" fontId="21" fillId="0" borderId="26" xfId="144" applyNumberFormat="1" applyFont="1" applyBorder="1" applyAlignment="1">
      <alignment horizontal="center" wrapText="1"/>
      <protection/>
    </xf>
    <xf numFmtId="49" fontId="21" fillId="0" borderId="25" xfId="144" applyNumberFormat="1" applyFont="1" applyBorder="1" applyAlignment="1">
      <alignment horizontal="center" wrapText="1"/>
      <protection/>
    </xf>
    <xf numFmtId="49" fontId="34" fillId="0" borderId="0" xfId="144" applyNumberFormat="1" applyFont="1" applyBorder="1" applyAlignment="1">
      <alignment horizontal="center" wrapText="1"/>
      <protection/>
    </xf>
    <xf numFmtId="49" fontId="34" fillId="0" borderId="0" xfId="144" applyNumberFormat="1" applyFont="1" applyAlignment="1">
      <alignment horizontal="center"/>
      <protection/>
    </xf>
    <xf numFmtId="49" fontId="0" fillId="0" borderId="0" xfId="144" applyNumberFormat="1" applyFont="1" applyAlignment="1">
      <alignment horizontal="left" wrapText="1"/>
      <protection/>
    </xf>
    <xf numFmtId="49" fontId="7" fillId="0" borderId="0" xfId="144" applyNumberFormat="1" applyFont="1" applyAlignment="1">
      <alignment horizontal="left" wrapText="1"/>
      <protection/>
    </xf>
    <xf numFmtId="49" fontId="0" fillId="0" borderId="0" xfId="144" applyNumberFormat="1" applyFont="1" applyAlignment="1">
      <alignment/>
      <protection/>
    </xf>
    <xf numFmtId="49" fontId="19" fillId="0" borderId="0" xfId="144" applyNumberFormat="1" applyFont="1" applyAlignment="1">
      <alignment horizontal="center" wrapText="1"/>
      <protection/>
    </xf>
    <xf numFmtId="49" fontId="23" fillId="0" borderId="22" xfId="144" applyNumberFormat="1" applyFont="1" applyBorder="1" applyAlignment="1">
      <alignment horizontal="left"/>
      <protection/>
    </xf>
    <xf numFmtId="49" fontId="23" fillId="0" borderId="0" xfId="144" applyNumberFormat="1" applyFont="1" applyAlignment="1">
      <alignment horizontal="center"/>
      <protection/>
    </xf>
    <xf numFmtId="49" fontId="62" fillId="3" borderId="26" xfId="144" applyNumberFormat="1" applyFont="1" applyFill="1" applyBorder="1" applyAlignment="1">
      <alignment horizontal="center" wrapText="1"/>
      <protection/>
    </xf>
    <xf numFmtId="49" fontId="62" fillId="3" borderId="25" xfId="144" applyNumberFormat="1" applyFont="1" applyFill="1" applyBorder="1" applyAlignment="1">
      <alignment horizontal="center" wrapText="1"/>
      <protection/>
    </xf>
    <xf numFmtId="49" fontId="61" fillId="3" borderId="26" xfId="144" applyNumberFormat="1" applyFont="1" applyFill="1" applyBorder="1" applyAlignment="1">
      <alignment horizontal="center" wrapText="1"/>
      <protection/>
    </xf>
    <xf numFmtId="49" fontId="61" fillId="3" borderId="25" xfId="144" applyNumberFormat="1" applyFont="1" applyFill="1" applyBorder="1" applyAlignment="1">
      <alignment horizontal="center" wrapText="1"/>
      <protection/>
    </xf>
    <xf numFmtId="49" fontId="7" fillId="0" borderId="20" xfId="144" applyNumberFormat="1" applyFont="1" applyBorder="1" applyAlignment="1">
      <alignment horizontal="center"/>
      <protection/>
    </xf>
    <xf numFmtId="49" fontId="23" fillId="0" borderId="0" xfId="144" applyNumberFormat="1" applyFont="1" applyBorder="1" applyAlignment="1">
      <alignment horizontal="left"/>
      <protection/>
    </xf>
    <xf numFmtId="49" fontId="7" fillId="0" borderId="20" xfId="144" applyNumberFormat="1" applyFont="1" applyFill="1" applyBorder="1" applyAlignment="1">
      <alignment horizontal="center" vertical="center" wrapText="1"/>
      <protection/>
    </xf>
    <xf numFmtId="49" fontId="25" fillId="0" borderId="20" xfId="144" applyNumberFormat="1" applyFont="1" applyFill="1" applyBorder="1" applyAlignment="1">
      <alignment horizontal="center" vertical="center" wrapText="1"/>
      <protection/>
    </xf>
    <xf numFmtId="49" fontId="82" fillId="4" borderId="21" xfId="147" applyNumberFormat="1" applyFont="1" applyFill="1" applyBorder="1" applyAlignment="1">
      <alignment horizontal="center" vertical="center" wrapText="1"/>
      <protection/>
    </xf>
    <xf numFmtId="49" fontId="82" fillId="4" borderId="39" xfId="147" applyNumberFormat="1" applyFont="1" applyFill="1" applyBorder="1" applyAlignment="1">
      <alignment horizontal="center" vertical="center" wrapText="1"/>
      <protection/>
    </xf>
    <xf numFmtId="49" fontId="82" fillId="4" borderId="23" xfId="147" applyNumberFormat="1" applyFont="1" applyFill="1" applyBorder="1" applyAlignment="1">
      <alignment horizontal="center" vertical="center" wrapText="1"/>
      <protection/>
    </xf>
    <xf numFmtId="49" fontId="0" fillId="0" borderId="0" xfId="147" applyNumberFormat="1" applyFont="1" applyAlignment="1">
      <alignment horizontal="left"/>
      <protection/>
    </xf>
    <xf numFmtId="49" fontId="90" fillId="0" borderId="26" xfId="147" applyNumberFormat="1" applyFont="1" applyBorder="1" applyAlignment="1">
      <alignment horizontal="center" vertical="center" wrapText="1"/>
      <protection/>
    </xf>
    <xf numFmtId="49" fontId="90" fillId="0" borderId="25" xfId="147" applyNumberFormat="1" applyFont="1" applyBorder="1" applyAlignment="1">
      <alignment horizontal="center" vertical="center" wrapText="1"/>
      <protection/>
    </xf>
    <xf numFmtId="49" fontId="37" fillId="0" borderId="0" xfId="147" applyNumberFormat="1" applyFont="1" applyBorder="1" applyAlignment="1">
      <alignment horizontal="center" wrapText="1"/>
      <protection/>
    </xf>
    <xf numFmtId="49" fontId="11" fillId="0" borderId="48" xfId="147" applyNumberFormat="1" applyFont="1" applyFill="1" applyBorder="1" applyAlignment="1">
      <alignment horizontal="center" vertical="center"/>
      <protection/>
    </xf>
    <xf numFmtId="49" fontId="11" fillId="0" borderId="20" xfId="147" applyNumberFormat="1" applyFont="1" applyFill="1" applyBorder="1" applyAlignment="1">
      <alignment horizontal="center" vertical="center" wrapText="1"/>
      <protection/>
    </xf>
    <xf numFmtId="49" fontId="11" fillId="0" borderId="21" xfId="147" applyNumberFormat="1" applyFont="1" applyFill="1" applyBorder="1" applyAlignment="1">
      <alignment horizontal="center" vertical="center" wrapText="1"/>
      <protection/>
    </xf>
    <xf numFmtId="49" fontId="11" fillId="0" borderId="39" xfId="147" applyNumberFormat="1" applyFont="1" applyFill="1" applyBorder="1" applyAlignment="1">
      <alignment horizontal="center" vertical="center" wrapText="1"/>
      <protection/>
    </xf>
    <xf numFmtId="49" fontId="11" fillId="0" borderId="23" xfId="147" applyNumberFormat="1" applyFont="1" applyFill="1" applyBorder="1" applyAlignment="1">
      <alignment horizontal="center" vertical="center" wrapText="1"/>
      <protection/>
    </xf>
    <xf numFmtId="49" fontId="18" fillId="0" borderId="0" xfId="147" applyNumberFormat="1" applyFont="1" applyAlignment="1">
      <alignment horizontal="center"/>
      <protection/>
    </xf>
    <xf numFmtId="49" fontId="37" fillId="0" borderId="0" xfId="147" applyNumberFormat="1" applyFont="1" applyBorder="1" applyAlignment="1">
      <alignment horizontal="center"/>
      <protection/>
    </xf>
    <xf numFmtId="49" fontId="92" fillId="3" borderId="26" xfId="147" applyNumberFormat="1" applyFont="1" applyFill="1" applyBorder="1" applyAlignment="1">
      <alignment horizontal="center" vertical="center" wrapText="1"/>
      <protection/>
    </xf>
    <xf numFmtId="49" fontId="92" fillId="3" borderId="25" xfId="147" applyNumberFormat="1" applyFont="1" applyFill="1" applyBorder="1" applyAlignment="1">
      <alignment horizontal="center" vertical="center" wrapText="1"/>
      <protection/>
    </xf>
    <xf numFmtId="49" fontId="34" fillId="0" borderId="0" xfId="147" applyNumberFormat="1" applyFont="1" applyAlignment="1">
      <alignment horizontal="center"/>
      <protection/>
    </xf>
    <xf numFmtId="0" fontId="30" fillId="47" borderId="0" xfId="147" applyFont="1" applyFill="1" applyBorder="1" applyAlignment="1">
      <alignment horizontal="center"/>
      <protection/>
    </xf>
    <xf numFmtId="49" fontId="37" fillId="0" borderId="0" xfId="147" applyNumberFormat="1" applyFont="1" applyAlignment="1">
      <alignment horizontal="center"/>
      <protection/>
    </xf>
    <xf numFmtId="49" fontId="30" fillId="0" borderId="0" xfId="147" applyNumberFormat="1" applyFont="1" applyBorder="1" applyAlignment="1">
      <alignment horizontal="center" wrapText="1"/>
      <protection/>
    </xf>
    <xf numFmtId="49" fontId="11" fillId="0" borderId="26" xfId="147" applyNumberFormat="1" applyFont="1" applyBorder="1" applyAlignment="1">
      <alignment horizontal="center" vertical="center" wrapText="1"/>
      <protection/>
    </xf>
    <xf numFmtId="49" fontId="11" fillId="0" borderId="25" xfId="147" applyNumberFormat="1" applyFont="1" applyBorder="1" applyAlignment="1">
      <alignment horizontal="center" vertical="center" wrapText="1"/>
      <protection/>
    </xf>
    <xf numFmtId="49" fontId="30" fillId="0" borderId="0" xfId="147" applyNumberFormat="1" applyFont="1" applyBorder="1" applyAlignment="1">
      <alignment horizontal="center"/>
      <protection/>
    </xf>
    <xf numFmtId="49" fontId="7" fillId="0" borderId="0" xfId="147" applyNumberFormat="1" applyFont="1" applyBorder="1" applyAlignment="1">
      <alignment horizontal="left"/>
      <protection/>
    </xf>
    <xf numFmtId="49" fontId="11" fillId="0" borderId="35" xfId="147" applyNumberFormat="1" applyFont="1" applyFill="1" applyBorder="1" applyAlignment="1">
      <alignment horizontal="center" vertical="center"/>
      <protection/>
    </xf>
    <xf numFmtId="49" fontId="11" fillId="0" borderId="36" xfId="147" applyNumberFormat="1" applyFont="1" applyFill="1" applyBorder="1" applyAlignment="1">
      <alignment horizontal="center" vertical="center"/>
      <protection/>
    </xf>
    <xf numFmtId="49" fontId="11" fillId="0" borderId="24" xfId="147" applyNumberFormat="1" applyFont="1" applyFill="1" applyBorder="1" applyAlignment="1">
      <alignment horizontal="center" vertical="center"/>
      <protection/>
    </xf>
    <xf numFmtId="49" fontId="11" fillId="0" borderId="47" xfId="147" applyNumberFormat="1" applyFont="1" applyFill="1" applyBorder="1" applyAlignment="1">
      <alignment horizontal="center" vertical="center"/>
      <protection/>
    </xf>
    <xf numFmtId="49" fontId="11" fillId="0" borderId="27" xfId="147" applyNumberFormat="1" applyFont="1" applyFill="1" applyBorder="1" applyAlignment="1">
      <alignment horizontal="center" vertical="center"/>
      <protection/>
    </xf>
    <xf numFmtId="49" fontId="11" fillId="0" borderId="37" xfId="147" applyNumberFormat="1" applyFont="1" applyFill="1" applyBorder="1" applyAlignment="1">
      <alignment horizontal="center" vertical="center"/>
      <protection/>
    </xf>
    <xf numFmtId="49" fontId="19" fillId="0" borderId="0" xfId="147" applyNumberFormat="1" applyFont="1" applyFill="1" applyAlignment="1">
      <alignment horizontal="center" wrapText="1"/>
      <protection/>
    </xf>
    <xf numFmtId="49" fontId="19" fillId="0" borderId="0" xfId="147" applyNumberFormat="1" applyFont="1" applyAlignment="1">
      <alignment horizontal="center"/>
      <protection/>
    </xf>
    <xf numFmtId="49" fontId="8" fillId="0" borderId="0" xfId="147" applyNumberFormat="1" applyFont="1" applyAlignment="1">
      <alignment horizontal="left"/>
      <protection/>
    </xf>
    <xf numFmtId="49" fontId="11" fillId="0" borderId="26" xfId="147" applyNumberFormat="1" applyFont="1" applyFill="1" applyBorder="1" applyAlignment="1">
      <alignment horizontal="center" vertical="center"/>
      <protection/>
    </xf>
    <xf numFmtId="49" fontId="7" fillId="0" borderId="0" xfId="147" applyNumberFormat="1" applyFont="1" applyFill="1" applyAlignment="1">
      <alignment horizontal="left"/>
      <protection/>
    </xf>
    <xf numFmtId="49" fontId="39" fillId="0" borderId="0" xfId="147" applyNumberFormat="1" applyFont="1" applyAlignment="1">
      <alignment horizontal="center"/>
      <protection/>
    </xf>
    <xf numFmtId="49" fontId="23" fillId="0" borderId="0" xfId="147" applyNumberFormat="1" applyFont="1" applyBorder="1" applyAlignment="1">
      <alignment horizontal="left"/>
      <protection/>
    </xf>
    <xf numFmtId="49" fontId="11" fillId="0" borderId="26" xfId="147" applyNumberFormat="1" applyFont="1" applyFill="1" applyBorder="1" applyAlignment="1">
      <alignment horizontal="center" vertical="center" wrapText="1"/>
      <protection/>
    </xf>
    <xf numFmtId="49" fontId="91" fillId="3" borderId="26" xfId="147" applyNumberFormat="1" applyFont="1" applyFill="1" applyBorder="1" applyAlignment="1">
      <alignment horizontal="center" vertical="center" wrapText="1"/>
      <protection/>
    </xf>
    <xf numFmtId="49" fontId="91" fillId="3" borderId="25" xfId="147" applyNumberFormat="1" applyFont="1" applyFill="1" applyBorder="1" applyAlignment="1">
      <alignment horizontal="center" vertical="center" wrapText="1"/>
      <protection/>
    </xf>
    <xf numFmtId="49" fontId="11" fillId="0" borderId="25" xfId="147" applyNumberFormat="1" applyFont="1" applyFill="1" applyBorder="1" applyAlignment="1">
      <alignment horizontal="center" vertical="center" wrapText="1"/>
      <protection/>
    </xf>
    <xf numFmtId="0" fontId="74" fillId="3" borderId="26" xfId="147" applyFont="1" applyFill="1" applyBorder="1" applyAlignment="1">
      <alignment horizontal="center" vertical="center" wrapText="1"/>
      <protection/>
    </xf>
    <xf numFmtId="0" fontId="74" fillId="3" borderId="25" xfId="147" applyFont="1" applyFill="1" applyBorder="1" applyAlignment="1">
      <alignment horizontal="center" vertical="center" wrapText="1"/>
      <protection/>
    </xf>
    <xf numFmtId="0" fontId="94" fillId="0" borderId="0" xfId="147" applyFont="1" applyAlignment="1">
      <alignment horizontal="center"/>
      <protection/>
    </xf>
    <xf numFmtId="0" fontId="11" fillId="0" borderId="26" xfId="147" applyFont="1" applyBorder="1" applyAlignment="1">
      <alignment horizontal="center" vertical="center" wrapText="1"/>
      <protection/>
    </xf>
    <xf numFmtId="0" fontId="11" fillId="0" borderId="25" xfId="147" applyFont="1" applyBorder="1" applyAlignment="1">
      <alignment horizontal="center" vertical="center" wrapText="1"/>
      <protection/>
    </xf>
    <xf numFmtId="0" fontId="11" fillId="0" borderId="20" xfId="147" applyFont="1" applyBorder="1" applyAlignment="1">
      <alignment horizontal="center" vertical="center" wrapText="1"/>
      <protection/>
    </xf>
    <xf numFmtId="0" fontId="11" fillId="0" borderId="21" xfId="147" applyFont="1" applyBorder="1" applyAlignment="1">
      <alignment horizontal="center" vertical="center" wrapText="1"/>
      <protection/>
    </xf>
    <xf numFmtId="0" fontId="11" fillId="0" borderId="39" xfId="147" applyFont="1" applyBorder="1" applyAlignment="1">
      <alignment horizontal="center" vertical="center" wrapText="1"/>
      <protection/>
    </xf>
    <xf numFmtId="0" fontId="11" fillId="0" borderId="23" xfId="147" applyFont="1" applyBorder="1" applyAlignment="1">
      <alignment horizontal="center" vertical="center" wrapText="1"/>
      <protection/>
    </xf>
    <xf numFmtId="0" fontId="26" fillId="0" borderId="26" xfId="147" applyFont="1" applyBorder="1" applyAlignment="1">
      <alignment horizontal="center" vertical="center" wrapText="1"/>
      <protection/>
    </xf>
    <xf numFmtId="0" fontId="26" fillId="0" borderId="25" xfId="147" applyFont="1" applyBorder="1" applyAlignment="1">
      <alignment horizontal="center" vertical="center" wrapText="1"/>
      <protection/>
    </xf>
    <xf numFmtId="49" fontId="11" fillId="0" borderId="19" xfId="147" applyNumberFormat="1" applyFont="1" applyFill="1" applyBorder="1" applyAlignment="1">
      <alignment horizontal="center" vertical="center"/>
      <protection/>
    </xf>
    <xf numFmtId="49" fontId="11" fillId="0" borderId="0" xfId="147" applyNumberFormat="1" applyFont="1" applyFill="1" applyBorder="1" applyAlignment="1">
      <alignment horizontal="center" vertical="center"/>
      <protection/>
    </xf>
    <xf numFmtId="49" fontId="11" fillId="0" borderId="22" xfId="147" applyNumberFormat="1" applyFont="1" applyFill="1" applyBorder="1" applyAlignment="1">
      <alignment horizontal="center" vertical="center"/>
      <protection/>
    </xf>
    <xf numFmtId="0" fontId="18" fillId="0" borderId="22" xfId="147" applyFont="1" applyBorder="1" applyAlignment="1">
      <alignment horizontal="left"/>
      <protection/>
    </xf>
    <xf numFmtId="0" fontId="11" fillId="0" borderId="26" xfId="147" applyFont="1" applyBorder="1" applyAlignment="1">
      <alignment horizontal="center" vertical="center"/>
      <protection/>
    </xf>
    <xf numFmtId="0" fontId="11" fillId="0" borderId="48" xfId="147" applyFont="1" applyBorder="1" applyAlignment="1">
      <alignment horizontal="center" vertical="center"/>
      <protection/>
    </xf>
    <xf numFmtId="0" fontId="11" fillId="0" borderId="25" xfId="147" applyFont="1" applyBorder="1" applyAlignment="1">
      <alignment horizontal="center" vertical="center"/>
      <protection/>
    </xf>
    <xf numFmtId="0" fontId="37" fillId="0" borderId="0" xfId="147" applyNumberFormat="1" applyFont="1" applyBorder="1" applyAlignment="1">
      <alignment horizontal="center"/>
      <protection/>
    </xf>
    <xf numFmtId="0" fontId="37" fillId="0" borderId="0" xfId="147" applyFont="1" applyBorder="1" applyAlignment="1">
      <alignment horizontal="center" wrapText="1"/>
      <protection/>
    </xf>
    <xf numFmtId="0" fontId="30" fillId="0" borderId="0" xfId="147" applyFont="1" applyBorder="1" applyAlignment="1">
      <alignment horizontal="center" wrapText="1"/>
      <protection/>
    </xf>
    <xf numFmtId="0" fontId="73" fillId="3" borderId="26" xfId="147" applyFont="1" applyFill="1" applyBorder="1" applyAlignment="1">
      <alignment horizontal="center" vertical="center" wrapText="1"/>
      <protection/>
    </xf>
    <xf numFmtId="0" fontId="73" fillId="3" borderId="25" xfId="147" applyFont="1" applyFill="1" applyBorder="1" applyAlignment="1">
      <alignment horizontal="center" vertical="center" wrapText="1"/>
      <protection/>
    </xf>
    <xf numFmtId="0" fontId="30" fillId="0" borderId="0" xfId="147" applyNumberFormat="1" applyFont="1" applyBorder="1" applyAlignment="1">
      <alignment horizontal="center"/>
      <protection/>
    </xf>
    <xf numFmtId="0" fontId="7" fillId="0" borderId="0" xfId="147" applyNumberFormat="1" applyFont="1" applyAlignment="1">
      <alignment horizontal="left"/>
      <protection/>
    </xf>
    <xf numFmtId="0" fontId="0" fillId="0" borderId="0" xfId="147" applyFont="1" applyAlignment="1">
      <alignment horizontal="left"/>
      <protection/>
    </xf>
    <xf numFmtId="0" fontId="0" fillId="0" borderId="0" xfId="147" applyFont="1" applyBorder="1" applyAlignment="1">
      <alignment/>
      <protection/>
    </xf>
    <xf numFmtId="0" fontId="19" fillId="0" borderId="0" xfId="147" applyFont="1" applyAlignment="1">
      <alignment horizontal="center" wrapText="1"/>
      <protection/>
    </xf>
    <xf numFmtId="0" fontId="18" fillId="0" borderId="0" xfId="147" applyFont="1" applyBorder="1" applyAlignment="1">
      <alignment horizontal="center"/>
      <protection/>
    </xf>
    <xf numFmtId="3" fontId="0" fillId="47" borderId="0" xfId="147" applyNumberFormat="1" applyFont="1" applyFill="1" applyBorder="1" applyAlignment="1">
      <alignment horizontal="left"/>
      <protection/>
    </xf>
    <xf numFmtId="0" fontId="7" fillId="0" borderId="0" xfId="147" applyFont="1" applyBorder="1" applyAlignment="1">
      <alignment horizontal="left"/>
      <protection/>
    </xf>
    <xf numFmtId="0" fontId="0" fillId="0" borderId="0" xfId="147" applyFont="1" applyBorder="1" applyAlignment="1">
      <alignment horizontal="left"/>
      <protection/>
    </xf>
    <xf numFmtId="0" fontId="17" fillId="0" borderId="20" xfId="147" applyFont="1" applyBorder="1" applyAlignment="1">
      <alignment horizontal="center" vertical="center" wrapText="1"/>
      <protection/>
    </xf>
    <xf numFmtId="0" fontId="19" fillId="0" borderId="0" xfId="147" applyFont="1" applyAlignment="1">
      <alignment horizontal="center"/>
      <protection/>
    </xf>
    <xf numFmtId="0" fontId="11" fillId="0" borderId="20" xfId="147" applyFont="1" applyFill="1" applyBorder="1" applyAlignment="1">
      <alignment horizontal="center" vertical="center" wrapText="1"/>
      <protection/>
    </xf>
    <xf numFmtId="0" fontId="39" fillId="0" borderId="0" xfId="147" applyFont="1" applyAlignment="1">
      <alignment horizontal="center"/>
      <protection/>
    </xf>
    <xf numFmtId="0" fontId="11" fillId="0" borderId="35" xfId="147" applyFont="1" applyBorder="1" applyAlignment="1">
      <alignment horizontal="center" vertical="center" wrapText="1"/>
      <protection/>
    </xf>
    <xf numFmtId="0" fontId="11" fillId="0" borderId="19" xfId="147" applyFont="1" applyBorder="1" applyAlignment="1">
      <alignment horizontal="center" vertical="center" wrapText="1"/>
      <protection/>
    </xf>
    <xf numFmtId="0" fontId="11" fillId="0" borderId="36" xfId="147" applyFont="1" applyBorder="1" applyAlignment="1">
      <alignment horizontal="center" vertical="center" wrapText="1"/>
      <protection/>
    </xf>
    <xf numFmtId="0" fontId="11" fillId="0" borderId="24" xfId="147" applyFont="1" applyBorder="1" applyAlignment="1">
      <alignment horizontal="center" vertical="center" wrapText="1"/>
      <protection/>
    </xf>
    <xf numFmtId="0" fontId="11" fillId="0" borderId="0" xfId="147" applyFont="1" applyBorder="1" applyAlignment="1">
      <alignment horizontal="center" vertical="center" wrapText="1"/>
      <protection/>
    </xf>
    <xf numFmtId="0" fontId="11" fillId="0" borderId="47" xfId="147" applyFont="1" applyBorder="1" applyAlignment="1">
      <alignment horizontal="center" vertical="center" wrapText="1"/>
      <protection/>
    </xf>
    <xf numFmtId="0" fontId="11" fillId="0" borderId="20" xfId="147" applyFont="1" applyBorder="1" applyAlignment="1">
      <alignment horizontal="center" vertical="center"/>
      <protection/>
    </xf>
    <xf numFmtId="49" fontId="24" fillId="0" borderId="22" xfId="147" applyNumberFormat="1" applyFont="1" applyBorder="1" applyAlignment="1">
      <alignment horizontal="center"/>
      <protection/>
    </xf>
    <xf numFmtId="49" fontId="80" fillId="0" borderId="20" xfId="147" applyNumberFormat="1" applyFont="1" applyBorder="1" applyAlignment="1">
      <alignment horizontal="center" vertical="center" wrapText="1"/>
      <protection/>
    </xf>
    <xf numFmtId="49" fontId="17" fillId="0" borderId="20" xfId="147" applyNumberFormat="1" applyFont="1" applyBorder="1" applyAlignment="1">
      <alignment horizontal="center" vertical="center" wrapText="1"/>
      <protection/>
    </xf>
    <xf numFmtId="49" fontId="7" fillId="0" borderId="0" xfId="147" applyNumberFormat="1" applyFont="1" applyAlignment="1">
      <alignment horizontal="left"/>
      <protection/>
    </xf>
    <xf numFmtId="49" fontId="10" fillId="0" borderId="0" xfId="147" applyNumberFormat="1" applyFont="1" applyBorder="1" applyAlignment="1">
      <alignment horizontal="left" wrapText="1"/>
      <protection/>
    </xf>
    <xf numFmtId="49" fontId="10" fillId="0" borderId="0" xfId="147" applyNumberFormat="1" applyFont="1" applyBorder="1" applyAlignment="1">
      <alignment horizontal="left"/>
      <protection/>
    </xf>
    <xf numFmtId="49" fontId="19" fillId="0" borderId="0" xfId="147" applyNumberFormat="1" applyFont="1" applyAlignment="1">
      <alignment horizontal="center" wrapText="1"/>
      <protection/>
    </xf>
    <xf numFmtId="49" fontId="0" fillId="47" borderId="0" xfId="147" applyNumberFormat="1" applyFont="1" applyFill="1" applyBorder="1" applyAlignment="1">
      <alignment horizontal="left" vertical="top" wrapText="1"/>
      <protection/>
    </xf>
    <xf numFmtId="49" fontId="7" fillId="47" borderId="0" xfId="147" applyNumberFormat="1" applyFont="1" applyFill="1" applyBorder="1" applyAlignment="1">
      <alignment horizontal="left" vertical="top" wrapText="1"/>
      <protection/>
    </xf>
    <xf numFmtId="49" fontId="0" fillId="0" borderId="0" xfId="147" applyNumberFormat="1" applyFont="1" applyAlignment="1">
      <alignment horizontal="justify" vertical="top"/>
      <protection/>
    </xf>
    <xf numFmtId="49" fontId="0" fillId="0" borderId="0" xfId="147" applyNumberFormat="1" applyFont="1" applyBorder="1" applyAlignment="1">
      <alignment horizontal="justify" vertical="top" wrapText="1"/>
      <protection/>
    </xf>
    <xf numFmtId="49" fontId="0" fillId="0" borderId="0" xfId="147" applyNumberFormat="1" applyFont="1" applyBorder="1" applyAlignment="1">
      <alignment horizontal="justify" vertical="top"/>
      <protection/>
    </xf>
    <xf numFmtId="49" fontId="23" fillId="0" borderId="0" xfId="147" applyNumberFormat="1" applyFont="1" applyAlignment="1">
      <alignment horizontal="center" wrapText="1"/>
      <protection/>
    </xf>
    <xf numFmtId="49" fontId="85" fillId="0" borderId="0" xfId="147" applyNumberFormat="1" applyFont="1" applyAlignment="1">
      <alignment horizontal="center"/>
      <protection/>
    </xf>
    <xf numFmtId="49" fontId="11" fillId="0" borderId="20" xfId="147" applyNumberFormat="1" applyFont="1" applyFill="1" applyBorder="1" applyAlignment="1">
      <alignment horizontal="center" vertical="center"/>
      <protection/>
    </xf>
    <xf numFmtId="49" fontId="83" fillId="3" borderId="26" xfId="147" applyNumberFormat="1" applyFont="1" applyFill="1" applyBorder="1" applyAlignment="1">
      <alignment horizontal="center" vertical="center" wrapText="1"/>
      <protection/>
    </xf>
    <xf numFmtId="49" fontId="83" fillId="3" borderId="25" xfId="147" applyNumberFormat="1" applyFont="1" applyFill="1" applyBorder="1" applyAlignment="1">
      <alignment horizontal="center" vertical="center" wrapText="1"/>
      <protection/>
    </xf>
    <xf numFmtId="49" fontId="81" fillId="3" borderId="26" xfId="147" applyNumberFormat="1" applyFont="1" applyFill="1" applyBorder="1" applyAlignment="1">
      <alignment horizontal="center" vertical="center" wrapText="1"/>
      <protection/>
    </xf>
    <xf numFmtId="49" fontId="81" fillId="3" borderId="25" xfId="147" applyNumberFormat="1" applyFont="1" applyFill="1" applyBorder="1" applyAlignment="1">
      <alignment horizontal="center" vertical="center" wrapText="1"/>
      <protection/>
    </xf>
    <xf numFmtId="49" fontId="11" fillId="0" borderId="21" xfId="147" applyNumberFormat="1" applyFont="1" applyBorder="1" applyAlignment="1">
      <alignment horizontal="center" vertical="center" wrapText="1"/>
      <protection/>
    </xf>
    <xf numFmtId="49" fontId="11" fillId="0" borderId="39" xfId="147" applyNumberFormat="1" applyFont="1" applyBorder="1" applyAlignment="1">
      <alignment horizontal="center" vertical="center" wrapText="1"/>
      <protection/>
    </xf>
    <xf numFmtId="49" fontId="11" fillId="0" borderId="23" xfId="147" applyNumberFormat="1" applyFont="1" applyBorder="1" applyAlignment="1">
      <alignment horizontal="center" vertical="center" wrapText="1"/>
      <protection/>
    </xf>
    <xf numFmtId="49" fontId="37" fillId="0" borderId="0" xfId="147" applyNumberFormat="1" applyFont="1" applyBorder="1" applyAlignment="1">
      <alignment horizontal="left" wrapText="1"/>
      <protection/>
    </xf>
    <xf numFmtId="49" fontId="23" fillId="0" borderId="22" xfId="147" applyNumberFormat="1" applyFont="1" applyBorder="1" applyAlignment="1">
      <alignment horizontal="left"/>
      <protection/>
    </xf>
    <xf numFmtId="49" fontId="11" fillId="0" borderId="48" xfId="147" applyNumberFormat="1" applyFont="1" applyBorder="1" applyAlignment="1">
      <alignment horizontal="center" vertical="center" wrapText="1"/>
      <protection/>
    </xf>
    <xf numFmtId="49" fontId="24" fillId="0" borderId="0" xfId="147" applyNumberFormat="1" applyFont="1" applyAlignment="1">
      <alignment horizontal="center"/>
      <protection/>
    </xf>
    <xf numFmtId="49" fontId="12" fillId="0" borderId="0" xfId="147" applyNumberFormat="1" applyFont="1" applyAlignment="1">
      <alignment horizontal="left"/>
      <protection/>
    </xf>
    <xf numFmtId="49" fontId="18" fillId="0" borderId="0" xfId="147" applyNumberFormat="1" applyFont="1" applyBorder="1" applyAlignment="1">
      <alignment horizontal="left"/>
      <protection/>
    </xf>
    <xf numFmtId="49" fontId="12" fillId="0" borderId="26" xfId="147" applyNumberFormat="1" applyFont="1" applyBorder="1" applyAlignment="1">
      <alignment horizontal="center" vertical="center" wrapText="1"/>
      <protection/>
    </xf>
    <xf numFmtId="49" fontId="12" fillId="0" borderId="25" xfId="147" applyNumberFormat="1" applyFont="1" applyBorder="1" applyAlignment="1">
      <alignment horizontal="center" vertical="center" wrapText="1"/>
      <protection/>
    </xf>
    <xf numFmtId="49" fontId="8" fillId="0" borderId="0" xfId="147" applyNumberFormat="1" applyFont="1" applyAlignment="1">
      <alignment/>
      <protection/>
    </xf>
    <xf numFmtId="49" fontId="0" fillId="0" borderId="0" xfId="147" applyNumberFormat="1" applyFont="1" applyBorder="1" applyAlignment="1">
      <alignment horizontal="left"/>
      <protection/>
    </xf>
    <xf numFmtId="49" fontId="24" fillId="0" borderId="26" xfId="147" applyNumberFormat="1" applyFont="1" applyBorder="1" applyAlignment="1">
      <alignment horizontal="center" vertical="center" wrapText="1"/>
      <protection/>
    </xf>
    <xf numFmtId="49" fontId="24" fillId="0" borderId="25" xfId="147" applyNumberFormat="1" applyFont="1" applyBorder="1" applyAlignment="1">
      <alignment horizontal="center" vertical="center" wrapText="1"/>
      <protection/>
    </xf>
    <xf numFmtId="49" fontId="96" fillId="3" borderId="26" xfId="147" applyNumberFormat="1" applyFont="1" applyFill="1" applyBorder="1" applyAlignment="1">
      <alignment horizontal="center" vertical="center" wrapText="1"/>
      <protection/>
    </xf>
    <xf numFmtId="49" fontId="96" fillId="3" borderId="25" xfId="147" applyNumberFormat="1" applyFont="1" applyFill="1" applyBorder="1" applyAlignment="1">
      <alignment horizontal="center" vertical="center" wrapText="1"/>
      <protection/>
    </xf>
    <xf numFmtId="49" fontId="95" fillId="3" borderId="26" xfId="147" applyNumberFormat="1" applyFont="1" applyFill="1" applyBorder="1" applyAlignment="1">
      <alignment horizontal="center" vertical="center" wrapText="1"/>
      <protection/>
    </xf>
    <xf numFmtId="49" fontId="95" fillId="3" borderId="25" xfId="147" applyNumberFormat="1" applyFont="1" applyFill="1" applyBorder="1" applyAlignment="1">
      <alignment horizontal="center" vertical="center" wrapText="1"/>
      <protection/>
    </xf>
    <xf numFmtId="49" fontId="11" fillId="0" borderId="48" xfId="147" applyNumberFormat="1" applyFont="1" applyFill="1" applyBorder="1" applyAlignment="1">
      <alignment horizontal="center" vertical="center" wrapText="1"/>
      <protection/>
    </xf>
    <xf numFmtId="49" fontId="96" fillId="3" borderId="26" xfId="147" applyNumberFormat="1" applyFont="1" applyFill="1" applyBorder="1" applyAlignment="1">
      <alignment horizontal="center" vertical="center"/>
      <protection/>
    </xf>
    <xf numFmtId="49" fontId="96" fillId="3" borderId="25" xfId="147" applyNumberFormat="1" applyFont="1" applyFill="1" applyBorder="1" applyAlignment="1">
      <alignment horizontal="center" vertical="center"/>
      <protection/>
    </xf>
    <xf numFmtId="49" fontId="18" fillId="0" borderId="22" xfId="147" applyNumberFormat="1" applyFont="1" applyFill="1" applyBorder="1" applyAlignment="1">
      <alignment horizontal="center" vertical="center"/>
      <protection/>
    </xf>
    <xf numFmtId="49" fontId="11" fillId="0" borderId="27" xfId="147" applyNumberFormat="1" applyFont="1" applyFill="1" applyBorder="1" applyAlignment="1">
      <alignment horizontal="center" vertical="center" wrapText="1"/>
      <protection/>
    </xf>
    <xf numFmtId="49" fontId="11" fillId="0" borderId="37" xfId="147" applyNumberFormat="1" applyFont="1" applyFill="1" applyBorder="1" applyAlignment="1">
      <alignment horizontal="center" vertical="center" wrapText="1"/>
      <protection/>
    </xf>
    <xf numFmtId="0" fontId="88" fillId="0" borderId="48" xfId="147" applyFont="1" applyFill="1" applyBorder="1" applyAlignment="1">
      <alignment horizontal="center" vertical="center" wrapText="1"/>
      <protection/>
    </xf>
    <xf numFmtId="0" fontId="88" fillId="0" borderId="25" xfId="147" applyFont="1" applyFill="1" applyBorder="1" applyAlignment="1">
      <alignment horizontal="center" vertical="center" wrapText="1"/>
      <protection/>
    </xf>
    <xf numFmtId="49" fontId="0" fillId="0" borderId="0" xfId="147" applyNumberFormat="1" applyFont="1" applyFill="1" applyAlignment="1">
      <alignment horizontal="left"/>
      <protection/>
    </xf>
    <xf numFmtId="49" fontId="23" fillId="0" borderId="0" xfId="147" applyNumberFormat="1" applyFont="1" applyFill="1" applyBorder="1" applyAlignment="1">
      <alignment horizontal="left"/>
      <protection/>
    </xf>
    <xf numFmtId="49" fontId="11" fillId="47" borderId="26" xfId="147" applyNumberFormat="1" applyFont="1" applyFill="1" applyBorder="1" applyAlignment="1">
      <alignment horizontal="center" vertical="center"/>
      <protection/>
    </xf>
    <xf numFmtId="49" fontId="11" fillId="47" borderId="25" xfId="147" applyNumberFormat="1" applyFont="1" applyFill="1" applyBorder="1" applyAlignment="1">
      <alignment horizontal="center" vertical="center"/>
      <protection/>
    </xf>
    <xf numFmtId="49" fontId="11" fillId="0" borderId="35" xfId="147" applyNumberFormat="1" applyFont="1" applyFill="1" applyBorder="1" applyAlignment="1">
      <alignment horizontal="center" vertical="center" wrapText="1"/>
      <protection/>
    </xf>
    <xf numFmtId="49" fontId="11" fillId="0" borderId="36" xfId="147" applyNumberFormat="1" applyFont="1" applyFill="1" applyBorder="1" applyAlignment="1">
      <alignment horizontal="center" vertical="center" wrapText="1"/>
      <protection/>
    </xf>
    <xf numFmtId="49" fontId="11" fillId="0" borderId="24" xfId="147" applyNumberFormat="1" applyFont="1" applyFill="1" applyBorder="1" applyAlignment="1">
      <alignment horizontal="center" vertical="center" wrapText="1"/>
      <protection/>
    </xf>
    <xf numFmtId="49" fontId="11" fillId="0" borderId="47" xfId="147" applyNumberFormat="1" applyFont="1" applyFill="1" applyBorder="1" applyAlignment="1">
      <alignment horizontal="center" vertical="center" wrapText="1"/>
      <protection/>
    </xf>
    <xf numFmtId="49" fontId="34" fillId="0" borderId="0" xfId="147" applyNumberFormat="1" applyFont="1" applyAlignment="1">
      <alignment horizontal="center"/>
      <protection/>
    </xf>
    <xf numFmtId="49" fontId="24" fillId="0" borderId="26" xfId="147" applyNumberFormat="1" applyFont="1" applyFill="1" applyBorder="1" applyAlignment="1">
      <alignment horizontal="center" vertical="center"/>
      <protection/>
    </xf>
    <xf numFmtId="49" fontId="24" fillId="0" borderId="25" xfId="147" applyNumberFormat="1" applyFont="1" applyFill="1" applyBorder="1" applyAlignment="1">
      <alignment horizontal="center" vertical="center"/>
      <protection/>
    </xf>
    <xf numFmtId="49" fontId="95" fillId="3" borderId="26" xfId="147" applyNumberFormat="1" applyFont="1" applyFill="1" applyBorder="1" applyAlignment="1">
      <alignment horizontal="center" vertical="center"/>
      <protection/>
    </xf>
    <xf numFmtId="49" fontId="95" fillId="3" borderId="25" xfId="147" applyNumberFormat="1" applyFont="1" applyFill="1" applyBorder="1" applyAlignment="1">
      <alignment horizontal="center" vertical="center"/>
      <protection/>
    </xf>
    <xf numFmtId="0" fontId="30" fillId="0" borderId="0" xfId="147" applyFont="1" applyAlignment="1">
      <alignment horizontal="center"/>
      <protection/>
    </xf>
    <xf numFmtId="0" fontId="12" fillId="0" borderId="20" xfId="147" applyFont="1" applyFill="1" applyBorder="1" applyAlignment="1">
      <alignment horizontal="center" vertical="center" wrapText="1"/>
      <protection/>
    </xf>
    <xf numFmtId="0" fontId="34" fillId="47" borderId="0" xfId="147" applyFont="1" applyFill="1" applyBorder="1" applyAlignment="1">
      <alignment horizontal="center"/>
      <protection/>
    </xf>
    <xf numFmtId="49" fontId="12" fillId="0" borderId="35" xfId="147" applyNumberFormat="1" applyFont="1" applyFill="1" applyBorder="1" applyAlignment="1">
      <alignment horizontal="center" vertical="center"/>
      <protection/>
    </xf>
    <xf numFmtId="49" fontId="12" fillId="0" borderId="36" xfId="147" applyNumberFormat="1" applyFont="1" applyFill="1" applyBorder="1" applyAlignment="1">
      <alignment horizontal="center" vertical="center"/>
      <protection/>
    </xf>
    <xf numFmtId="49" fontId="12" fillId="0" borderId="24" xfId="147" applyNumberFormat="1" applyFont="1" applyFill="1" applyBorder="1" applyAlignment="1">
      <alignment horizontal="center" vertical="center"/>
      <protection/>
    </xf>
    <xf numFmtId="49" fontId="12" fillId="0" borderId="47" xfId="147" applyNumberFormat="1" applyFont="1" applyFill="1" applyBorder="1" applyAlignment="1">
      <alignment horizontal="center" vertical="center"/>
      <protection/>
    </xf>
    <xf numFmtId="49" fontId="12" fillId="0" borderId="27" xfId="147" applyNumberFormat="1" applyFont="1" applyFill="1" applyBorder="1" applyAlignment="1">
      <alignment horizontal="center" vertical="center"/>
      <protection/>
    </xf>
    <xf numFmtId="49" fontId="12" fillId="0" borderId="37" xfId="147" applyNumberFormat="1" applyFont="1" applyFill="1" applyBorder="1" applyAlignment="1">
      <alignment horizontal="center" vertical="center"/>
      <protection/>
    </xf>
    <xf numFmtId="0" fontId="23" fillId="0" borderId="0" xfId="147" applyFont="1" applyBorder="1" applyAlignment="1">
      <alignment horizontal="left"/>
      <protection/>
    </xf>
    <xf numFmtId="0" fontId="18" fillId="0" borderId="0" xfId="147" applyFont="1" applyAlignment="1">
      <alignment horizontal="center"/>
      <protection/>
    </xf>
    <xf numFmtId="49" fontId="37" fillId="0" borderId="0" xfId="147" applyNumberFormat="1" applyFont="1" applyBorder="1" applyAlignment="1">
      <alignment horizontal="justify" vertical="justify" wrapText="1"/>
      <protection/>
    </xf>
    <xf numFmtId="0" fontId="19" fillId="0" borderId="0" xfId="147" applyNumberFormat="1" applyFont="1" applyAlignment="1">
      <alignment horizontal="center"/>
      <protection/>
    </xf>
    <xf numFmtId="0" fontId="39" fillId="0" borderId="0" xfId="147" applyNumberFormat="1" applyFont="1" applyAlignment="1">
      <alignment horizontal="center"/>
      <protection/>
    </xf>
    <xf numFmtId="0" fontId="28" fillId="0" borderId="0" xfId="147" applyNumberFormat="1" applyFont="1" applyAlignment="1">
      <alignment horizontal="center"/>
      <protection/>
    </xf>
    <xf numFmtId="49" fontId="30" fillId="47" borderId="49" xfId="0" applyNumberFormat="1" applyFont="1" applyFill="1" applyBorder="1" applyAlignment="1">
      <alignment horizontal="center" vertical="center"/>
    </xf>
    <xf numFmtId="49" fontId="30" fillId="47" borderId="50" xfId="0" applyNumberFormat="1" applyFont="1" applyFill="1" applyBorder="1" applyAlignment="1">
      <alignment horizontal="center" vertical="center"/>
    </xf>
    <xf numFmtId="49" fontId="106" fillId="47" borderId="26" xfId="0" applyNumberFormat="1" applyFont="1" applyFill="1" applyBorder="1" applyAlignment="1">
      <alignment horizontal="left"/>
    </xf>
    <xf numFmtId="49" fontId="106" fillId="47" borderId="48" xfId="0" applyNumberFormat="1" applyFont="1" applyFill="1" applyBorder="1" applyAlignment="1">
      <alignment horizontal="left"/>
    </xf>
    <xf numFmtId="49" fontId="106" fillId="47" borderId="25" xfId="0" applyNumberFormat="1" applyFont="1" applyFill="1" applyBorder="1" applyAlignment="1">
      <alignment horizontal="left"/>
    </xf>
    <xf numFmtId="0" fontId="0" fillId="54"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2" fontId="12" fillId="0" borderId="35" xfId="0" applyNumberFormat="1" applyFont="1" applyFill="1" applyBorder="1" applyAlignment="1">
      <alignment horizontal="center" vertical="center" wrapText="1"/>
    </xf>
    <xf numFmtId="2" fontId="12" fillId="0" borderId="36" xfId="0" applyNumberFormat="1" applyFont="1" applyFill="1" applyBorder="1" applyAlignment="1">
      <alignment horizontal="center" vertical="center" wrapText="1"/>
    </xf>
    <xf numFmtId="2" fontId="12" fillId="0" borderId="24" xfId="0" applyNumberFormat="1" applyFont="1" applyFill="1" applyBorder="1" applyAlignment="1">
      <alignment horizontal="center" vertical="center" wrapText="1"/>
    </xf>
    <xf numFmtId="2" fontId="12" fillId="0" borderId="47" xfId="0" applyNumberFormat="1" applyFont="1" applyFill="1" applyBorder="1" applyAlignment="1">
      <alignment horizontal="center" vertical="center" wrapText="1"/>
    </xf>
    <xf numFmtId="2" fontId="12" fillId="0" borderId="27" xfId="0" applyNumberFormat="1" applyFont="1" applyFill="1" applyBorder="1" applyAlignment="1">
      <alignment horizontal="center" vertical="center" wrapText="1"/>
    </xf>
    <xf numFmtId="2" fontId="12" fillId="0" borderId="37" xfId="0" applyNumberFormat="1" applyFont="1" applyFill="1" applyBorder="1" applyAlignment="1">
      <alignment horizontal="center" vertical="center" wrapText="1"/>
    </xf>
    <xf numFmtId="2" fontId="12" fillId="0" borderId="26" xfId="0" applyNumberFormat="1" applyFont="1" applyFill="1" applyBorder="1" applyAlignment="1">
      <alignment horizontal="center" vertical="center" wrapText="1"/>
    </xf>
    <xf numFmtId="2" fontId="12" fillId="0" borderId="20" xfId="0" applyNumberFormat="1" applyFont="1" applyFill="1" applyBorder="1" applyAlignment="1">
      <alignment horizontal="center" vertical="center" wrapText="1"/>
    </xf>
    <xf numFmtId="2" fontId="12" fillId="0" borderId="48" xfId="0" applyNumberFormat="1" applyFont="1" applyFill="1" applyBorder="1" applyAlignment="1">
      <alignment horizontal="center" vertical="center" wrapText="1"/>
    </xf>
    <xf numFmtId="2" fontId="12" fillId="0" borderId="25" xfId="0" applyNumberFormat="1" applyFont="1" applyFill="1" applyBorder="1" applyAlignment="1">
      <alignment horizontal="center" vertical="center" wrapText="1"/>
    </xf>
    <xf numFmtId="0" fontId="8" fillId="0" borderId="39" xfId="0" applyFont="1" applyFill="1" applyBorder="1" applyAlignment="1">
      <alignment horizontal="center" vertical="center"/>
    </xf>
    <xf numFmtId="0" fontId="8" fillId="0" borderId="23" xfId="0" applyFont="1" applyFill="1" applyBorder="1" applyAlignment="1">
      <alignment horizontal="center" vertical="center"/>
    </xf>
    <xf numFmtId="2" fontId="8" fillId="0" borderId="27" xfId="0" applyNumberFormat="1" applyFont="1" applyFill="1" applyBorder="1" applyAlignment="1">
      <alignment horizontal="center" vertical="center" wrapText="1"/>
    </xf>
    <xf numFmtId="2" fontId="8" fillId="0" borderId="22" xfId="0" applyNumberFormat="1" applyFont="1" applyFill="1" applyBorder="1" applyAlignment="1">
      <alignment horizontal="center" vertical="center" wrapText="1"/>
    </xf>
    <xf numFmtId="2" fontId="8" fillId="0" borderId="37" xfId="0" applyNumberFormat="1" applyFont="1" applyFill="1" applyBorder="1" applyAlignment="1">
      <alignment horizontal="center" vertical="center" wrapText="1"/>
    </xf>
    <xf numFmtId="2" fontId="17" fillId="0" borderId="26" xfId="0" applyNumberFormat="1" applyFont="1" applyFill="1" applyBorder="1" applyAlignment="1">
      <alignment horizontal="center" vertical="center"/>
    </xf>
    <xf numFmtId="2" fontId="17" fillId="0" borderId="25" xfId="0" applyNumberFormat="1" applyFont="1" applyFill="1" applyBorder="1" applyAlignment="1">
      <alignment horizontal="center" vertical="center"/>
    </xf>
    <xf numFmtId="2" fontId="8" fillId="0" borderId="39" xfId="0" applyNumberFormat="1" applyFont="1" applyFill="1" applyBorder="1" applyAlignment="1">
      <alignment horizontal="center" vertical="center" wrapText="1"/>
    </xf>
    <xf numFmtId="2" fontId="8" fillId="0" borderId="23" xfId="0" applyNumberFormat="1" applyFont="1" applyFill="1" applyBorder="1" applyAlignment="1">
      <alignment horizontal="center" vertical="center" wrapText="1"/>
    </xf>
    <xf numFmtId="2" fontId="8" fillId="0" borderId="21" xfId="0" applyNumberFormat="1" applyFont="1" applyFill="1" applyBorder="1" applyAlignment="1">
      <alignment horizontal="center" vertical="center" wrapText="1"/>
    </xf>
    <xf numFmtId="2" fontId="1" fillId="0" borderId="0" xfId="0" applyNumberFormat="1" applyFont="1" applyFill="1" applyBorder="1" applyAlignment="1">
      <alignment horizontal="center"/>
    </xf>
    <xf numFmtId="2" fontId="8" fillId="0" borderId="26" xfId="0" applyNumberFormat="1" applyFont="1" applyFill="1" applyBorder="1" applyAlignment="1">
      <alignment horizontal="center" vertical="center" wrapText="1"/>
    </xf>
    <xf numFmtId="2" fontId="8" fillId="0" borderId="25" xfId="0" applyNumberFormat="1" applyFont="1" applyFill="1" applyBorder="1" applyAlignment="1">
      <alignment horizontal="center" vertical="center" wrapText="1"/>
    </xf>
    <xf numFmtId="2" fontId="8" fillId="0" borderId="0" xfId="0" applyNumberFormat="1" applyFont="1" applyFill="1" applyAlignment="1">
      <alignment horizontal="left"/>
    </xf>
    <xf numFmtId="2" fontId="12" fillId="0" borderId="0" xfId="0" applyNumberFormat="1" applyFont="1" applyFill="1" applyAlignment="1">
      <alignment horizontal="left"/>
    </xf>
    <xf numFmtId="2" fontId="8" fillId="0" borderId="22" xfId="0" applyNumberFormat="1" applyFont="1" applyFill="1" applyBorder="1" applyAlignment="1">
      <alignment horizontal="center"/>
    </xf>
    <xf numFmtId="2" fontId="0" fillId="0" borderId="0" xfId="0" applyNumberFormat="1" applyFont="1" applyFill="1" applyAlignment="1">
      <alignment horizontal="left"/>
    </xf>
    <xf numFmtId="2" fontId="19" fillId="0" borderId="0" xfId="0" applyNumberFormat="1" applyFont="1" applyFill="1" applyAlignment="1">
      <alignment horizontal="center"/>
    </xf>
    <xf numFmtId="2" fontId="31" fillId="0" borderId="0" xfId="0" applyNumberFormat="1" applyFont="1" applyFill="1" applyAlignment="1">
      <alignment horizontal="left"/>
    </xf>
    <xf numFmtId="2" fontId="39" fillId="0" borderId="0" xfId="0" applyNumberFormat="1" applyFont="1" applyFill="1" applyAlignment="1">
      <alignment horizontal="center"/>
    </xf>
    <xf numFmtId="49" fontId="19" fillId="0" borderId="0" xfId="0" applyNumberFormat="1" applyFont="1" applyAlignment="1">
      <alignment horizontal="center" wrapText="1"/>
    </xf>
    <xf numFmtId="49" fontId="19" fillId="0" borderId="0" xfId="0" applyNumberFormat="1" applyFont="1" applyAlignment="1">
      <alignment horizontal="center"/>
    </xf>
    <xf numFmtId="49" fontId="7" fillId="0" borderId="26" xfId="0" applyNumberFormat="1" applyFont="1" applyBorder="1" applyAlignment="1">
      <alignment horizontal="center"/>
    </xf>
    <xf numFmtId="49" fontId="7" fillId="0" borderId="25" xfId="0" applyNumberFormat="1" applyFont="1" applyBorder="1" applyAlignment="1">
      <alignment horizontal="center"/>
    </xf>
    <xf numFmtId="49" fontId="30" fillId="0" borderId="26" xfId="0" applyNumberFormat="1" applyFont="1" applyBorder="1" applyAlignment="1">
      <alignment horizontal="center"/>
    </xf>
    <xf numFmtId="49" fontId="30" fillId="0" borderId="25" xfId="0" applyNumberFormat="1" applyFont="1" applyBorder="1" applyAlignment="1">
      <alignment horizontal="center"/>
    </xf>
    <xf numFmtId="49" fontId="7" fillId="0" borderId="20" xfId="0" applyNumberFormat="1" applyFont="1" applyBorder="1" applyAlignment="1">
      <alignment horizontal="center"/>
    </xf>
    <xf numFmtId="49" fontId="19" fillId="0" borderId="20" xfId="0" applyNumberFormat="1" applyFont="1" applyBorder="1" applyAlignment="1">
      <alignment horizontal="center" wrapText="1"/>
    </xf>
    <xf numFmtId="49" fontId="19" fillId="0" borderId="20" xfId="0" applyNumberFormat="1" applyFont="1" applyBorder="1" applyAlignment="1">
      <alignment horizontal="center"/>
    </xf>
    <xf numFmtId="49" fontId="30" fillId="0" borderId="20" xfId="0" applyNumberFormat="1" applyFont="1" applyBorder="1" applyAlignment="1">
      <alignment horizontal="center"/>
    </xf>
    <xf numFmtId="2" fontId="8" fillId="0" borderId="20" xfId="0" applyNumberFormat="1" applyFont="1" applyFill="1" applyBorder="1" applyAlignment="1">
      <alignment horizontal="center" vertical="center" wrapText="1"/>
    </xf>
    <xf numFmtId="2" fontId="17" fillId="0" borderId="20" xfId="0" applyNumberFormat="1" applyFont="1" applyFill="1" applyBorder="1" applyAlignment="1">
      <alignment horizontal="center" vertical="center"/>
    </xf>
    <xf numFmtId="0" fontId="8" fillId="0" borderId="20" xfId="0" applyFont="1" applyFill="1" applyBorder="1" applyAlignment="1">
      <alignment horizontal="center" vertical="center"/>
    </xf>
    <xf numFmtId="49" fontId="19" fillId="0" borderId="0" xfId="0" applyNumberFormat="1" applyFont="1" applyFill="1" applyAlignment="1">
      <alignment horizontal="center" wrapText="1"/>
    </xf>
    <xf numFmtId="49" fontId="19" fillId="0" borderId="0" xfId="0" applyNumberFormat="1" applyFont="1" applyFill="1" applyAlignment="1">
      <alignment horizontal="center"/>
    </xf>
    <xf numFmtId="49" fontId="30" fillId="0" borderId="26" xfId="0" applyNumberFormat="1" applyFont="1" applyFill="1" applyBorder="1" applyAlignment="1">
      <alignment horizontal="center" vertical="center"/>
    </xf>
    <xf numFmtId="49" fontId="30" fillId="0" borderId="25" xfId="0" applyNumberFormat="1" applyFont="1" applyFill="1" applyBorder="1" applyAlignment="1">
      <alignment horizontal="center" vertical="center"/>
    </xf>
    <xf numFmtId="49" fontId="7" fillId="0" borderId="26" xfId="0" applyNumberFormat="1" applyFont="1" applyFill="1" applyBorder="1" applyAlignment="1">
      <alignment horizontal="center" vertical="center"/>
    </xf>
    <xf numFmtId="49" fontId="7" fillId="0" borderId="25" xfId="0" applyNumberFormat="1" applyFont="1" applyFill="1" applyBorder="1" applyAlignment="1">
      <alignment horizontal="center" vertical="center"/>
    </xf>
    <xf numFmtId="0" fontId="37" fillId="0" borderId="19" xfId="0" applyNumberFormat="1" applyFont="1" applyFill="1" applyBorder="1" applyAlignment="1">
      <alignment horizontal="center"/>
    </xf>
    <xf numFmtId="0" fontId="30" fillId="0" borderId="0" xfId="0" applyNumberFormat="1" applyFont="1" applyFill="1" applyAlignment="1">
      <alignment horizontal="left"/>
    </xf>
    <xf numFmtId="0" fontId="30" fillId="0" borderId="0" xfId="0" applyNumberFormat="1" applyFont="1" applyFill="1" applyBorder="1" applyAlignment="1">
      <alignment horizontal="left"/>
    </xf>
    <xf numFmtId="2" fontId="11" fillId="0" borderId="26" xfId="0" applyNumberFormat="1" applyFont="1" applyFill="1" applyBorder="1" applyAlignment="1">
      <alignment horizontal="center"/>
    </xf>
    <xf numFmtId="2" fontId="11" fillId="0" borderId="25" xfId="0" applyNumberFormat="1" applyFont="1" applyFill="1" applyBorder="1" applyAlignment="1">
      <alignment horizontal="center"/>
    </xf>
    <xf numFmtId="2" fontId="0" fillId="0" borderId="0" xfId="0" applyNumberFormat="1" applyFont="1" applyFill="1" applyBorder="1" applyAlignment="1">
      <alignment horizontal="center"/>
    </xf>
    <xf numFmtId="2" fontId="0" fillId="0" borderId="0" xfId="0" applyNumberFormat="1" applyFont="1" applyFill="1" applyBorder="1" applyAlignment="1">
      <alignment horizontal="left"/>
    </xf>
    <xf numFmtId="2" fontId="0" fillId="0" borderId="0" xfId="0" applyNumberFormat="1" applyFont="1" applyFill="1" applyAlignment="1">
      <alignment horizontal="left"/>
    </xf>
    <xf numFmtId="0" fontId="37" fillId="0" borderId="19" xfId="0" applyNumberFormat="1" applyFont="1" applyFill="1" applyBorder="1" applyAlignment="1">
      <alignment horizontal="center" wrapText="1"/>
    </xf>
    <xf numFmtId="0" fontId="30" fillId="0" borderId="0" xfId="0" applyNumberFormat="1" applyFont="1" applyFill="1" applyAlignment="1">
      <alignment/>
    </xf>
    <xf numFmtId="49" fontId="30" fillId="0" borderId="26" xfId="0" applyNumberFormat="1" applyFont="1" applyFill="1" applyBorder="1" applyAlignment="1">
      <alignment horizontal="center"/>
    </xf>
    <xf numFmtId="49" fontId="30" fillId="0" borderId="25" xfId="0" applyNumberFormat="1" applyFont="1" applyFill="1" applyBorder="1" applyAlignment="1">
      <alignment horizontal="center"/>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2" fontId="11" fillId="0" borderId="0" xfId="0" applyNumberFormat="1" applyFont="1" applyFill="1" applyAlignment="1">
      <alignment horizontal="left"/>
    </xf>
    <xf numFmtId="0" fontId="37" fillId="0" borderId="0" xfId="0" applyNumberFormat="1" applyFont="1" applyFill="1" applyBorder="1" applyAlignment="1">
      <alignment horizontal="center"/>
    </xf>
    <xf numFmtId="0" fontId="37" fillId="0" borderId="19" xfId="0" applyFont="1" applyFill="1" applyBorder="1" applyAlignment="1">
      <alignment horizontal="center" wrapText="1"/>
    </xf>
    <xf numFmtId="0" fontId="30" fillId="0" borderId="0" xfId="0" applyFont="1" applyFill="1" applyAlignment="1">
      <alignment horizontal="center"/>
    </xf>
    <xf numFmtId="0" fontId="30" fillId="0" borderId="0" xfId="0" applyFont="1" applyFill="1" applyBorder="1" applyAlignment="1">
      <alignment horizontal="center" wrapText="1"/>
    </xf>
    <xf numFmtId="2" fontId="11" fillId="0" borderId="20" xfId="0" applyNumberFormat="1" applyFont="1" applyFill="1" applyBorder="1" applyAlignment="1">
      <alignment horizontal="center" vertical="center" wrapText="1"/>
    </xf>
    <xf numFmtId="0" fontId="6" fillId="0" borderId="0" xfId="0" applyFont="1" applyFill="1" applyBorder="1" applyAlignment="1">
      <alignment horizontal="center"/>
    </xf>
    <xf numFmtId="0" fontId="7" fillId="0" borderId="20" xfId="0" applyFont="1" applyFill="1" applyBorder="1" applyAlignment="1">
      <alignment horizontal="center"/>
    </xf>
    <xf numFmtId="0" fontId="31" fillId="0" borderId="27" xfId="0" applyNumberFormat="1" applyFont="1" applyFill="1" applyBorder="1" applyAlignment="1">
      <alignment horizontal="center" vertical="center" wrapText="1"/>
    </xf>
    <xf numFmtId="0" fontId="31" fillId="0" borderId="37" xfId="0" applyNumberFormat="1" applyFont="1" applyFill="1" applyBorder="1" applyAlignment="1">
      <alignment horizontal="center" vertical="center" wrapText="1"/>
    </xf>
    <xf numFmtId="49" fontId="17" fillId="0" borderId="20" xfId="0" applyNumberFormat="1" applyFont="1" applyFill="1" applyBorder="1" applyAlignment="1">
      <alignment horizontal="center" vertical="center" wrapText="1"/>
    </xf>
    <xf numFmtId="0" fontId="7" fillId="0" borderId="0" xfId="0" applyFont="1" applyFill="1" applyAlignment="1">
      <alignment horizontal="left"/>
    </xf>
    <xf numFmtId="0" fontId="12" fillId="0" borderId="20"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0" xfId="0" applyNumberFormat="1" applyFont="1" applyFill="1" applyBorder="1" applyAlignment="1">
      <alignment horizontal="left" wrapText="1"/>
    </xf>
    <xf numFmtId="0" fontId="8" fillId="0" borderId="26" xfId="0" applyNumberFormat="1" applyFont="1" applyFill="1" applyBorder="1" applyAlignment="1">
      <alignment horizontal="center" vertical="center" wrapText="1"/>
    </xf>
    <xf numFmtId="0" fontId="8" fillId="0" borderId="48"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0" fontId="12" fillId="0" borderId="20"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21" xfId="0" applyNumberFormat="1"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8" fillId="0" borderId="39"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19" fillId="0" borderId="0" xfId="0" applyNumberFormat="1" applyFont="1" applyFill="1" applyAlignment="1">
      <alignment horizontal="center"/>
    </xf>
    <xf numFmtId="0" fontId="0" fillId="0" borderId="0" xfId="0" applyNumberFormat="1" applyFont="1" applyFill="1" applyAlignment="1">
      <alignment horizontal="left"/>
    </xf>
    <xf numFmtId="0" fontId="7" fillId="0" borderId="0" xfId="0" applyFont="1" applyFill="1" applyAlignment="1">
      <alignment horizontal="center"/>
    </xf>
    <xf numFmtId="0" fontId="20" fillId="0" borderId="0" xfId="0" applyNumberFormat="1" applyFont="1" applyFill="1" applyAlignment="1">
      <alignment horizontal="center" wrapText="1"/>
    </xf>
    <xf numFmtId="0" fontId="12" fillId="0" borderId="27" xfId="0" applyNumberFormat="1" applyFont="1" applyFill="1" applyBorder="1" applyAlignment="1">
      <alignment horizontal="center" vertical="center" wrapText="1"/>
    </xf>
    <xf numFmtId="0" fontId="12" fillId="0" borderId="37" xfId="0" applyNumberFormat="1" applyFont="1" applyFill="1" applyBorder="1" applyAlignment="1">
      <alignment horizontal="center" vertical="center" wrapText="1"/>
    </xf>
    <xf numFmtId="0" fontId="30" fillId="0" borderId="0" xfId="0" applyNumberFormat="1" applyFont="1" applyFill="1" applyAlignment="1">
      <alignment horizontal="center"/>
    </xf>
    <xf numFmtId="0" fontId="34" fillId="0" borderId="0" xfId="0" applyNumberFormat="1" applyFont="1" applyFill="1" applyAlignment="1">
      <alignment horizontal="center"/>
    </xf>
    <xf numFmtId="0" fontId="30" fillId="0" borderId="0" xfId="0" applyNumberFormat="1" applyFont="1" applyFill="1" applyBorder="1" applyAlignment="1">
      <alignment horizontal="center" wrapText="1"/>
    </xf>
    <xf numFmtId="0" fontId="8" fillId="0" borderId="0" xfId="0" applyNumberFormat="1" applyFont="1" applyFill="1" applyBorder="1" applyAlignment="1">
      <alignment horizontal="center"/>
    </xf>
    <xf numFmtId="0" fontId="12" fillId="0" borderId="0" xfId="0" applyFont="1" applyFill="1" applyAlignment="1">
      <alignment horizontal="left"/>
    </xf>
    <xf numFmtId="0" fontId="12" fillId="0" borderId="35"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21" xfId="0" applyNumberFormat="1"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2" fillId="0" borderId="39"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wrapText="1"/>
    </xf>
    <xf numFmtId="0" fontId="12" fillId="0" borderId="26" xfId="0" applyNumberFormat="1" applyFont="1" applyFill="1" applyBorder="1" applyAlignment="1">
      <alignment horizontal="center" vertical="center" wrapText="1"/>
    </xf>
    <xf numFmtId="0" fontId="12" fillId="0" borderId="48" xfId="0" applyNumberFormat="1" applyFont="1" applyFill="1" applyBorder="1" applyAlignment="1">
      <alignment horizontal="center" vertical="center" wrapText="1"/>
    </xf>
    <xf numFmtId="0" fontId="12" fillId="0" borderId="25" xfId="0" applyNumberFormat="1" applyFont="1" applyFill="1" applyBorder="1" applyAlignment="1">
      <alignment horizontal="center" vertical="center" wrapText="1"/>
    </xf>
    <xf numFmtId="0" fontId="109" fillId="0" borderId="22" xfId="0" applyFont="1" applyFill="1" applyBorder="1" applyAlignment="1">
      <alignment horizontal="center"/>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39" fillId="0" borderId="0" xfId="0" applyNumberFormat="1" applyFont="1" applyFill="1" applyAlignment="1">
      <alignment horizontal="center" wrapText="1"/>
    </xf>
    <xf numFmtId="0" fontId="8" fillId="0" borderId="0" xfId="0" applyNumberFormat="1" applyFont="1" applyFill="1" applyAlignment="1">
      <alignment horizontal="left"/>
    </xf>
    <xf numFmtId="0" fontId="117" fillId="0" borderId="0" xfId="0" applyFont="1" applyFill="1" applyAlignment="1">
      <alignment horizontal="left"/>
    </xf>
    <xf numFmtId="0" fontId="34" fillId="0" borderId="0" xfId="0" applyNumberFormat="1" applyFont="1" applyFill="1" applyAlignment="1">
      <alignment horizontal="center" wrapText="1"/>
    </xf>
    <xf numFmtId="0" fontId="12" fillId="0" borderId="20" xfId="0" applyNumberFormat="1" applyFont="1" applyFill="1" applyBorder="1" applyAlignment="1">
      <alignment horizontal="center" vertical="center" wrapText="1"/>
    </xf>
    <xf numFmtId="49" fontId="8" fillId="0" borderId="0" xfId="0" applyNumberFormat="1" applyFont="1" applyFill="1" applyAlignment="1">
      <alignment horizontal="left"/>
    </xf>
    <xf numFmtId="49" fontId="12" fillId="0" borderId="20" xfId="0" applyNumberFormat="1" applyFont="1" applyFill="1" applyBorder="1" applyAlignment="1" applyProtection="1">
      <alignment horizontal="center" vertical="center" wrapText="1"/>
      <protection/>
    </xf>
    <xf numFmtId="49" fontId="12" fillId="0" borderId="0" xfId="0" applyNumberFormat="1" applyFont="1" applyFill="1" applyBorder="1" applyAlignment="1">
      <alignment horizontal="left" wrapText="1"/>
    </xf>
    <xf numFmtId="0" fontId="11" fillId="0" borderId="0" xfId="0" applyNumberFormat="1" applyFont="1" applyFill="1" applyBorder="1" applyAlignment="1">
      <alignment horizontal="left" wrapText="1"/>
    </xf>
    <xf numFmtId="49" fontId="12" fillId="0" borderId="20" xfId="0" applyNumberFormat="1" applyFont="1" applyFill="1" applyBorder="1" applyAlignment="1">
      <alignment horizontal="center" vertical="center" wrapText="1"/>
    </xf>
    <xf numFmtId="0" fontId="30" fillId="0" borderId="0" xfId="0" applyNumberFormat="1" applyFont="1" applyFill="1" applyBorder="1" applyAlignment="1">
      <alignment horizontal="center" vertical="center"/>
    </xf>
    <xf numFmtId="0" fontId="37" fillId="0" borderId="0" xfId="0" applyNumberFormat="1" applyFont="1" applyFill="1" applyBorder="1" applyAlignment="1">
      <alignment horizontal="center" wrapText="1"/>
    </xf>
    <xf numFmtId="49" fontId="21" fillId="0" borderId="51" xfId="0" applyNumberFormat="1" applyFont="1" applyFill="1" applyBorder="1" applyAlignment="1" applyProtection="1">
      <alignment horizontal="center" vertical="center" wrapText="1"/>
      <protection/>
    </xf>
    <xf numFmtId="49" fontId="21" fillId="0" borderId="20" xfId="0" applyNumberFormat="1" applyFont="1" applyFill="1" applyBorder="1" applyAlignment="1" applyProtection="1">
      <alignment horizontal="center" vertical="center" wrapText="1"/>
      <protection/>
    </xf>
    <xf numFmtId="49" fontId="7" fillId="51" borderId="26" xfId="0" applyNumberFormat="1" applyFont="1" applyFill="1" applyBorder="1" applyAlignment="1" applyProtection="1">
      <alignment horizontal="center" vertical="center" wrapText="1"/>
      <protection/>
    </xf>
    <xf numFmtId="49" fontId="7" fillId="51" borderId="25" xfId="0" applyNumberFormat="1" applyFont="1" applyFill="1" applyBorder="1" applyAlignment="1" applyProtection="1">
      <alignment horizontal="center" vertical="center" wrapText="1"/>
      <protection/>
    </xf>
    <xf numFmtId="0" fontId="39" fillId="0" borderId="0" xfId="0" applyNumberFormat="1" applyFont="1" applyFill="1" applyAlignment="1">
      <alignment horizontal="center"/>
    </xf>
    <xf numFmtId="1" fontId="12" fillId="0" borderId="20" xfId="0" applyNumberFormat="1" applyFont="1" applyFill="1" applyBorder="1" applyAlignment="1">
      <alignment horizontal="center" vertical="center"/>
    </xf>
    <xf numFmtId="0" fontId="34" fillId="0" borderId="0" xfId="0" applyNumberFormat="1" applyFont="1" applyFill="1" applyBorder="1" applyAlignment="1">
      <alignment horizontal="center" vertical="center"/>
    </xf>
    <xf numFmtId="49" fontId="8" fillId="0" borderId="20" xfId="0" applyNumberFormat="1" applyFont="1" applyFill="1" applyBorder="1" applyAlignment="1" applyProtection="1">
      <alignment horizontal="center" vertical="center" wrapText="1"/>
      <protection/>
    </xf>
    <xf numFmtId="0" fontId="34" fillId="0" borderId="0" xfId="0" applyNumberFormat="1" applyFont="1" applyFill="1" applyAlignment="1">
      <alignment horizontal="left"/>
    </xf>
    <xf numFmtId="0" fontId="0" fillId="0" borderId="0" xfId="0" applyNumberFormat="1" applyFont="1" applyFill="1" applyAlignment="1">
      <alignment horizontal="center"/>
    </xf>
    <xf numFmtId="49" fontId="23" fillId="0" borderId="52" xfId="0" applyNumberFormat="1" applyFont="1" applyFill="1" applyBorder="1" applyAlignment="1">
      <alignment horizontal="center"/>
    </xf>
    <xf numFmtId="49" fontId="26" fillId="0" borderId="51" xfId="0" applyNumberFormat="1" applyFont="1" applyFill="1" applyBorder="1" applyAlignment="1" applyProtection="1">
      <alignment horizontal="center" vertical="center" wrapText="1"/>
      <protection/>
    </xf>
    <xf numFmtId="49" fontId="26" fillId="0" borderId="20" xfId="0" applyNumberFormat="1" applyFont="1" applyFill="1" applyBorder="1" applyAlignment="1" applyProtection="1">
      <alignment horizontal="center" vertical="center" wrapText="1"/>
      <protection/>
    </xf>
    <xf numFmtId="49" fontId="12" fillId="0" borderId="53" xfId="0" applyNumberFormat="1" applyFont="1" applyFill="1" applyBorder="1" applyAlignment="1" applyProtection="1">
      <alignment horizontal="center" vertical="center" wrapText="1"/>
      <protection/>
    </xf>
    <xf numFmtId="49" fontId="12" fillId="0" borderId="38" xfId="0" applyNumberFormat="1" applyFont="1" applyFill="1" applyBorder="1" applyAlignment="1" applyProtection="1">
      <alignment horizontal="center" vertical="center" wrapText="1"/>
      <protection/>
    </xf>
    <xf numFmtId="49" fontId="30" fillId="0" borderId="0" xfId="0" applyNumberFormat="1" applyFont="1" applyFill="1" applyAlignment="1">
      <alignment horizontal="center"/>
    </xf>
    <xf numFmtId="49" fontId="30" fillId="0" borderId="0" xfId="0" applyNumberFormat="1" applyFont="1" applyFill="1" applyBorder="1" applyAlignment="1">
      <alignment horizontal="center"/>
    </xf>
    <xf numFmtId="1" fontId="12" fillId="0" borderId="54" xfId="0" applyNumberFormat="1" applyFont="1" applyFill="1" applyBorder="1" applyAlignment="1">
      <alignment horizontal="center" vertical="center"/>
    </xf>
    <xf numFmtId="0" fontId="12" fillId="0" borderId="55" xfId="0" applyNumberFormat="1" applyFont="1" applyFill="1" applyBorder="1" applyAlignment="1">
      <alignment horizontal="center" vertical="center" wrapText="1"/>
    </xf>
    <xf numFmtId="0" fontId="12" fillId="0" borderId="54" xfId="0" applyNumberFormat="1" applyFont="1" applyFill="1" applyBorder="1" applyAlignment="1">
      <alignment horizontal="center" vertical="center" wrapText="1"/>
    </xf>
    <xf numFmtId="0" fontId="12" fillId="0" borderId="51" xfId="0" applyNumberFormat="1" applyFont="1" applyFill="1" applyBorder="1" applyAlignment="1">
      <alignment horizontal="center" vertical="center" wrapText="1"/>
    </xf>
    <xf numFmtId="49" fontId="12" fillId="0" borderId="54" xfId="0" applyNumberFormat="1" applyFont="1" applyFill="1" applyBorder="1" applyAlignment="1" applyProtection="1">
      <alignment horizontal="center" vertical="center" wrapText="1"/>
      <protection/>
    </xf>
    <xf numFmtId="49" fontId="0" fillId="0" borderId="0" xfId="0" applyNumberFormat="1" applyFont="1" applyFill="1" applyAlignment="1">
      <alignment horizontal="left"/>
    </xf>
    <xf numFmtId="0" fontId="7" fillId="0" borderId="0" xfId="0" applyNumberFormat="1" applyFont="1" applyFill="1" applyBorder="1" applyAlignment="1">
      <alignment horizontal="left" wrapText="1"/>
    </xf>
    <xf numFmtId="49" fontId="7" fillId="0" borderId="0" xfId="0" applyNumberFormat="1" applyFont="1" applyFill="1" applyBorder="1" applyAlignment="1">
      <alignment horizontal="left" wrapText="1"/>
    </xf>
    <xf numFmtId="49" fontId="0" fillId="0" borderId="0" xfId="0" applyNumberFormat="1" applyFont="1" applyFill="1" applyAlignment="1">
      <alignment horizontal="left"/>
    </xf>
    <xf numFmtId="49" fontId="12" fillId="0" borderId="54" xfId="0" applyNumberFormat="1" applyFont="1" applyFill="1" applyBorder="1" applyAlignment="1">
      <alignment horizontal="center" vertical="center" wrapText="1"/>
    </xf>
    <xf numFmtId="49" fontId="18" fillId="0" borderId="0" xfId="148" applyNumberFormat="1" applyFont="1" applyFill="1" applyBorder="1" applyAlignment="1">
      <alignment horizontal="left" wrapText="1"/>
      <protection/>
    </xf>
    <xf numFmtId="0" fontId="34" fillId="0" borderId="0" xfId="148" applyNumberFormat="1" applyFont="1" applyFill="1" applyAlignment="1">
      <alignment horizontal="center"/>
      <protection/>
    </xf>
    <xf numFmtId="0" fontId="30" fillId="0" borderId="0" xfId="148" applyNumberFormat="1" applyFont="1" applyFill="1" applyBorder="1" applyAlignment="1">
      <alignment horizontal="center"/>
      <protection/>
    </xf>
    <xf numFmtId="0" fontId="85" fillId="0" borderId="0" xfId="148" applyNumberFormat="1" applyFont="1" applyFill="1" applyAlignment="1">
      <alignment horizontal="center"/>
      <protection/>
    </xf>
    <xf numFmtId="0" fontId="86" fillId="0" borderId="0" xfId="148" applyNumberFormat="1" applyFont="1" applyFill="1" applyAlignment="1">
      <alignment horizontal="center"/>
      <protection/>
    </xf>
    <xf numFmtId="0" fontId="19" fillId="0" borderId="0" xfId="145" applyNumberFormat="1" applyFont="1" applyFill="1" applyAlignment="1">
      <alignment horizontal="left"/>
      <protection/>
    </xf>
    <xf numFmtId="0" fontId="19" fillId="0" borderId="0" xfId="145" applyNumberFormat="1" applyFont="1" applyFill="1" applyAlignment="1">
      <alignment horizontal="center"/>
      <protection/>
    </xf>
    <xf numFmtId="49" fontId="17" fillId="0" borderId="26" xfId="148" applyNumberFormat="1" applyFont="1" applyFill="1" applyBorder="1" applyAlignment="1">
      <alignment horizontal="center" vertical="center" wrapText="1"/>
      <protection/>
    </xf>
    <xf numFmtId="49" fontId="17" fillId="0" borderId="25" xfId="148" applyNumberFormat="1" applyFont="1" applyFill="1" applyBorder="1" applyAlignment="1">
      <alignment horizontal="center" vertical="center" wrapText="1"/>
      <protection/>
    </xf>
    <xf numFmtId="0" fontId="37" fillId="0" borderId="0" xfId="148" applyNumberFormat="1" applyFont="1" applyFill="1" applyBorder="1" applyAlignment="1">
      <alignment horizontal="center" wrapText="1"/>
      <protection/>
    </xf>
    <xf numFmtId="0" fontId="37" fillId="0" borderId="19" xfId="148" applyNumberFormat="1" applyFont="1" applyFill="1" applyBorder="1" applyAlignment="1">
      <alignment horizontal="center"/>
      <protection/>
    </xf>
    <xf numFmtId="0" fontId="30" fillId="0" borderId="0" xfId="148" applyNumberFormat="1" applyFont="1" applyFill="1" applyBorder="1" applyAlignment="1">
      <alignment horizontal="left" wrapText="1"/>
      <protection/>
    </xf>
    <xf numFmtId="49" fontId="17" fillId="0" borderId="0" xfId="148" applyNumberFormat="1" applyFont="1" applyFill="1" applyBorder="1" applyAlignment="1">
      <alignment horizontal="center" wrapText="1"/>
      <protection/>
    </xf>
    <xf numFmtId="49" fontId="17" fillId="0" borderId="20" xfId="148" applyNumberFormat="1" applyFont="1" applyFill="1" applyBorder="1" applyAlignment="1">
      <alignment horizontal="center" vertical="center" wrapText="1" readingOrder="1"/>
      <protection/>
    </xf>
    <xf numFmtId="0" fontId="17" fillId="0" borderId="20" xfId="148" applyFont="1" applyFill="1" applyBorder="1" applyAlignment="1">
      <alignment horizontal="center" vertical="center" wrapText="1" readingOrder="1"/>
      <protection/>
    </xf>
    <xf numFmtId="49" fontId="19" fillId="0" borderId="0" xfId="148" applyNumberFormat="1" applyFont="1" applyFill="1" applyAlignment="1">
      <alignment horizontal="center" wrapText="1"/>
      <protection/>
    </xf>
    <xf numFmtId="0" fontId="39" fillId="0" borderId="0" xfId="148" applyNumberFormat="1" applyFont="1" applyFill="1" applyAlignment="1">
      <alignment horizontal="center"/>
      <protection/>
    </xf>
    <xf numFmtId="0" fontId="28" fillId="0" borderId="0" xfId="148" applyNumberFormat="1" applyFont="1" applyFill="1" applyAlignment="1">
      <alignment horizontal="center"/>
      <protection/>
    </xf>
    <xf numFmtId="49" fontId="17" fillId="0" borderId="35" xfId="148" applyNumberFormat="1" applyFont="1" applyFill="1" applyBorder="1" applyAlignment="1">
      <alignment horizontal="center" vertical="center" wrapText="1" readingOrder="1"/>
      <protection/>
    </xf>
    <xf numFmtId="49" fontId="17" fillId="0" borderId="36" xfId="148" applyNumberFormat="1" applyFont="1" applyFill="1" applyBorder="1" applyAlignment="1">
      <alignment horizontal="center" vertical="center" wrapText="1" readingOrder="1"/>
      <protection/>
    </xf>
    <xf numFmtId="49" fontId="17" fillId="0" borderId="24" xfId="148" applyNumberFormat="1" applyFont="1" applyFill="1" applyBorder="1" applyAlignment="1">
      <alignment horizontal="center" vertical="center" wrapText="1" readingOrder="1"/>
      <protection/>
    </xf>
    <xf numFmtId="49" fontId="17" fillId="0" borderId="47" xfId="148" applyNumberFormat="1" applyFont="1" applyFill="1" applyBorder="1" applyAlignment="1">
      <alignment horizontal="center" vertical="center" wrapText="1" readingOrder="1"/>
      <protection/>
    </xf>
    <xf numFmtId="49" fontId="24" fillId="0" borderId="0" xfId="148" applyNumberFormat="1" applyFont="1" applyFill="1" applyBorder="1" applyAlignment="1">
      <alignment horizontal="left" wrapText="1"/>
      <protection/>
    </xf>
    <xf numFmtId="49" fontId="34" fillId="0" borderId="0" xfId="148" applyNumberFormat="1" applyFont="1" applyFill="1" applyAlignment="1">
      <alignment horizontal="center"/>
      <protection/>
    </xf>
    <xf numFmtId="0" fontId="30" fillId="0" borderId="0" xfId="148" applyFont="1" applyFill="1" applyBorder="1" applyAlignment="1">
      <alignment horizontal="center"/>
      <protection/>
    </xf>
    <xf numFmtId="0" fontId="85" fillId="0" borderId="0" xfId="148" applyFont="1" applyFill="1" applyAlignment="1">
      <alignment horizontal="center"/>
      <protection/>
    </xf>
    <xf numFmtId="0" fontId="30" fillId="0" borderId="0" xfId="145" applyFont="1" applyFill="1" applyAlignment="1">
      <alignment horizontal="left"/>
      <protection/>
    </xf>
    <xf numFmtId="0" fontId="30" fillId="0" borderId="0" xfId="145" applyNumberFormat="1" applyFont="1" applyFill="1" applyAlignment="1">
      <alignment horizontal="center"/>
      <protection/>
    </xf>
    <xf numFmtId="0" fontId="17" fillId="0" borderId="26" xfId="148" applyFont="1" applyFill="1" applyBorder="1" applyAlignment="1">
      <alignment horizontal="center" vertical="center" wrapText="1"/>
      <protection/>
    </xf>
    <xf numFmtId="0" fontId="17" fillId="0" borderId="25" xfId="148" applyFont="1" applyFill="1" applyBorder="1" applyAlignment="1">
      <alignment horizontal="center" vertical="center" wrapText="1"/>
      <protection/>
    </xf>
    <xf numFmtId="0" fontId="37" fillId="0" borderId="0" xfId="148" applyFont="1" applyFill="1" applyBorder="1" applyAlignment="1">
      <alignment horizontal="center" wrapText="1"/>
      <protection/>
    </xf>
    <xf numFmtId="0" fontId="30" fillId="0" borderId="0" xfId="148" applyFont="1" applyFill="1" applyBorder="1" applyAlignment="1">
      <alignment horizontal="left" wrapText="1"/>
      <protection/>
    </xf>
    <xf numFmtId="0" fontId="30" fillId="0" borderId="0" xfId="148" applyNumberFormat="1" applyFont="1" applyFill="1" applyBorder="1" applyAlignment="1">
      <alignment horizontal="center" wrapText="1"/>
      <protection/>
    </xf>
    <xf numFmtId="0" fontId="17" fillId="0" borderId="0" xfId="148" applyFont="1" applyFill="1" applyBorder="1" applyAlignment="1">
      <alignment horizontal="center" wrapText="1"/>
      <protection/>
    </xf>
    <xf numFmtId="0" fontId="31" fillId="0" borderId="20" xfId="148" applyFont="1" applyFill="1" applyBorder="1" applyAlignment="1">
      <alignment horizontal="center" vertical="center" wrapText="1"/>
      <protection/>
    </xf>
    <xf numFmtId="0" fontId="88" fillId="0" borderId="20" xfId="148" applyFont="1" applyFill="1" applyBorder="1" applyAlignment="1">
      <alignment horizontal="center" vertical="center"/>
      <protection/>
    </xf>
    <xf numFmtId="0" fontId="112" fillId="0" borderId="20" xfId="148" applyFont="1" applyFill="1" applyBorder="1" applyAlignment="1">
      <alignment horizontal="center" vertical="center"/>
      <protection/>
    </xf>
    <xf numFmtId="49" fontId="11" fillId="0" borderId="35" xfId="148" applyNumberFormat="1" applyFont="1" applyFill="1" applyBorder="1" applyAlignment="1">
      <alignment horizontal="center" vertical="center"/>
      <protection/>
    </xf>
    <xf numFmtId="49" fontId="11" fillId="0" borderId="36" xfId="148" applyNumberFormat="1" applyFont="1" applyFill="1" applyBorder="1" applyAlignment="1">
      <alignment horizontal="center" vertical="center"/>
      <protection/>
    </xf>
    <xf numFmtId="49" fontId="11" fillId="0" borderId="24" xfId="148" applyNumberFormat="1" applyFont="1" applyFill="1" applyBorder="1" applyAlignment="1">
      <alignment horizontal="center" vertical="center"/>
      <protection/>
    </xf>
    <xf numFmtId="49" fontId="11" fillId="0" borderId="47" xfId="148" applyNumberFormat="1" applyFont="1" applyFill="1" applyBorder="1" applyAlignment="1">
      <alignment horizontal="center" vertical="center"/>
      <protection/>
    </xf>
    <xf numFmtId="0" fontId="31" fillId="0" borderId="20" xfId="148" applyFont="1" applyFill="1" applyBorder="1" applyAlignment="1">
      <alignment horizontal="center" vertical="center"/>
      <protection/>
    </xf>
    <xf numFmtId="0" fontId="19" fillId="0" borderId="0" xfId="148" applyNumberFormat="1" applyFont="1" applyFill="1" applyAlignment="1">
      <alignment horizontal="center" wrapText="1"/>
      <protection/>
    </xf>
    <xf numFmtId="3" fontId="0" fillId="0" borderId="0" xfId="148" applyNumberFormat="1" applyFont="1" applyFill="1" applyBorder="1" applyAlignment="1">
      <alignment horizontal="left"/>
      <protection/>
    </xf>
    <xf numFmtId="3" fontId="7" fillId="0" borderId="0" xfId="148" applyNumberFormat="1" applyFont="1" applyFill="1" applyBorder="1" applyAlignment="1">
      <alignment horizontal="left"/>
      <protection/>
    </xf>
    <xf numFmtId="0" fontId="7" fillId="0" borderId="0" xfId="148" applyFont="1" applyFill="1" applyBorder="1" applyAlignment="1">
      <alignment horizontal="left"/>
      <protection/>
    </xf>
    <xf numFmtId="0" fontId="39" fillId="0" borderId="0" xfId="148" applyFont="1" applyFill="1" applyAlignment="1">
      <alignment horizontal="center"/>
      <protection/>
    </xf>
    <xf numFmtId="0" fontId="28" fillId="0" borderId="0" xfId="148" applyFont="1" applyFill="1" applyAlignment="1">
      <alignment horizontal="center"/>
      <protection/>
    </xf>
  </cellXfs>
  <cellStyles count="158">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0] 2" xfId="98"/>
    <cellStyle name="Comma 2" xfId="99"/>
    <cellStyle name="Comma 3" xfId="100"/>
    <cellStyle name="Comma 4" xfId="101"/>
    <cellStyle name="Comma 5" xfId="102"/>
    <cellStyle name="Comma 6" xfId="103"/>
    <cellStyle name="Comma 7" xfId="104"/>
    <cellStyle name="Comma 8" xfId="105"/>
    <cellStyle name="Currency" xfId="106"/>
    <cellStyle name="Currency [0]" xfId="107"/>
    <cellStyle name="Explanatory Text" xfId="108"/>
    <cellStyle name="Explanatory Text 2" xfId="109"/>
    <cellStyle name="Explanatory Text 3" xfId="110"/>
    <cellStyle name="Followed Hyperlink" xfId="111"/>
    <cellStyle name="Good" xfId="112"/>
    <cellStyle name="Good 2" xfId="113"/>
    <cellStyle name="Good 3" xfId="114"/>
    <cellStyle name="Heading 1" xfId="115"/>
    <cellStyle name="Heading 1 2" xfId="116"/>
    <cellStyle name="Heading 1 3" xfId="117"/>
    <cellStyle name="Heading 2" xfId="118"/>
    <cellStyle name="Heading 2 2" xfId="119"/>
    <cellStyle name="Heading 2 3" xfId="120"/>
    <cellStyle name="Heading 3" xfId="121"/>
    <cellStyle name="Heading 3 2" xfId="122"/>
    <cellStyle name="Heading 3 3" xfId="123"/>
    <cellStyle name="Heading 4" xfId="124"/>
    <cellStyle name="Heading 4 2" xfId="125"/>
    <cellStyle name="Heading 4 3" xfId="126"/>
    <cellStyle name="Hyperlink" xfId="127"/>
    <cellStyle name="Input" xfId="128"/>
    <cellStyle name="Input 2" xfId="129"/>
    <cellStyle name="Input 3" xfId="130"/>
    <cellStyle name="Linked Cell" xfId="131"/>
    <cellStyle name="Linked Cell 2" xfId="132"/>
    <cellStyle name="Linked Cell 3" xfId="133"/>
    <cellStyle name="Neutral" xfId="134"/>
    <cellStyle name="Neutral 2" xfId="135"/>
    <cellStyle name="Neutral 3" xfId="136"/>
    <cellStyle name="Normal 2" xfId="137"/>
    <cellStyle name="Normal 2 2" xfId="138"/>
    <cellStyle name="Normal 3" xfId="139"/>
    <cellStyle name="Normal 4" xfId="140"/>
    <cellStyle name="Normal 5" xfId="141"/>
    <cellStyle name="Normal_1. (Goc) THONG KE TT01 Toàn tỉnh Hoa Binh 6 tháng 2013" xfId="142"/>
    <cellStyle name="Normal_1. (Goc) THONG KE TT01 Toàn tỉnh Hoa Binh 6 tháng 2013 2" xfId="143"/>
    <cellStyle name="Normal_19 bieu m nhapcong thuc da sao 11 don vi " xfId="144"/>
    <cellStyle name="Normal_19 bieu m nhapcong thuc da sao 11 don vi  2" xfId="145"/>
    <cellStyle name="Normal_Bieu 8 - Bieu 19 toan tinh" xfId="146"/>
    <cellStyle name="Normal_Bieu mau TK tu 11 den 19 (ban phat hanh)" xfId="147"/>
    <cellStyle name="Normal_Bieu mau TK tu 11 den 19 (ban phat hanh) 2" xfId="148"/>
    <cellStyle name="Normal_Sheet2" xfId="149"/>
    <cellStyle name="Note" xfId="150"/>
    <cellStyle name="Note 2" xfId="151"/>
    <cellStyle name="Note 3" xfId="152"/>
    <cellStyle name="Output" xfId="153"/>
    <cellStyle name="Output 2" xfId="154"/>
    <cellStyle name="Output 3" xfId="155"/>
    <cellStyle name="Percent" xfId="156"/>
    <cellStyle name="Percent 2" xfId="157"/>
    <cellStyle name="Percent 2 2" xfId="158"/>
    <cellStyle name="Percent 2 2 2" xfId="159"/>
    <cellStyle name="Percent 3" xfId="160"/>
    <cellStyle name="Percent 4" xfId="161"/>
    <cellStyle name="Percent 5" xfId="162"/>
    <cellStyle name="Title" xfId="163"/>
    <cellStyle name="Title 2" xfId="164"/>
    <cellStyle name="Title 3" xfId="165"/>
    <cellStyle name="Total" xfId="166"/>
    <cellStyle name="Total 2" xfId="167"/>
    <cellStyle name="Total 3" xfId="168"/>
    <cellStyle name="Warning Text" xfId="169"/>
    <cellStyle name="Warning Text 2" xfId="170"/>
    <cellStyle name="Warning Text 3" xfId="1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externalLink" Target="externalLinks/externalLink6.xml" /><Relationship Id="rId34" Type="http://schemas.openxmlformats.org/officeDocument/2006/relationships/externalLink" Target="externalLinks/externalLink7.xml" /><Relationship Id="rId35" Type="http://schemas.openxmlformats.org/officeDocument/2006/relationships/externalLink" Target="externalLinks/externalLink8.xml" /><Relationship Id="rId36" Type="http://schemas.openxmlformats.org/officeDocument/2006/relationships/externalLink" Target="externalLinks/externalLink9.xml" /><Relationship Id="rId37" Type="http://schemas.openxmlformats.org/officeDocument/2006/relationships/externalLink" Target="externalLinks/externalLink10.xml" /><Relationship Id="rId38" Type="http://schemas.openxmlformats.org/officeDocument/2006/relationships/externalLink" Target="externalLinks/externalLink11.xml" /><Relationship Id="rId39" Type="http://schemas.openxmlformats.org/officeDocument/2006/relationships/externalLink" Target="externalLinks/externalLink12.xml" /><Relationship Id="rId40" Type="http://schemas.openxmlformats.org/officeDocument/2006/relationships/externalLink" Target="externalLinks/externalLink13.xml" /><Relationship Id="rId41" Type="http://schemas.openxmlformats.org/officeDocument/2006/relationships/externalLink" Target="externalLinks/externalLink14.xml" /><Relationship Id="rId42" Type="http://schemas.openxmlformats.org/officeDocument/2006/relationships/externalLink" Target="externalLinks/externalLink15.xml" /><Relationship Id="rId43" Type="http://schemas.openxmlformats.org/officeDocument/2006/relationships/externalLink" Target="externalLinks/externalLink16.xml" /><Relationship Id="rId44" Type="http://schemas.openxmlformats.org/officeDocument/2006/relationships/externalLink" Target="externalLinks/externalLink17.xml" /><Relationship Id="rId45" Type="http://schemas.openxmlformats.org/officeDocument/2006/relationships/externalLink" Target="externalLinks/externalLink18.xml" /><Relationship Id="rId4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7145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7145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352675" y="26670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2352675" y="2667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2352675" y="2667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790700" y="24765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1790700" y="2476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1790700" y="2476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29</xdr:row>
      <xdr:rowOff>123825</xdr:rowOff>
    </xdr:from>
    <xdr:ext cx="85725" cy="314325"/>
    <xdr:sp fLocksText="0">
      <xdr:nvSpPr>
        <xdr:cNvPr id="1" name="Text Box 1"/>
        <xdr:cNvSpPr txBox="1">
          <a:spLocks noChangeArrowheads="1"/>
        </xdr:cNvSpPr>
      </xdr:nvSpPr>
      <xdr:spPr>
        <a:xfrm>
          <a:off x="409575" y="7800975"/>
          <a:ext cx="85725" cy="3143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xdr:colOff>
      <xdr:row>0</xdr:row>
      <xdr:rowOff>0</xdr:rowOff>
    </xdr:to>
    <xdr:sp>
      <xdr:nvSpPr>
        <xdr:cNvPr id="1" name="Line 5"/>
        <xdr:cNvSpPr>
          <a:spLocks/>
        </xdr:cNvSpPr>
      </xdr:nvSpPr>
      <xdr:spPr>
        <a:xfrm>
          <a:off x="333375" y="0"/>
          <a:ext cx="2000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57175"/>
    <xdr:sp fLocksText="0">
      <xdr:nvSpPr>
        <xdr:cNvPr id="2" name="Text Box 7"/>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a:t>
          </a:r>
          <a:r>
            <a:rPr lang="en-US" cap="none" sz="900" b="0" i="0" u="none" baseline="0">
              <a:solidFill>
                <a:srgbClr val="000000"/>
              </a:solidFill>
              <a:latin typeface=".VnHelvetInsH"/>
              <a:ea typeface=".VnHelvetInsH"/>
              <a:cs typeface=".VnHelvetInsH"/>
            </a:rPr>
            <a:t>èi t­îng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fLocksText="0">
      <xdr:nvSpPr>
        <xdr:cNvPr id="5" name="Text Box 11"/>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6"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7"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8"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9"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0"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1"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2"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3"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4"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5"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6"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7"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8"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9"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0"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1"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2"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3"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4"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5"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6"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7"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8"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9"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39</xdr:row>
      <xdr:rowOff>0</xdr:rowOff>
    </xdr:from>
    <xdr:ext cx="85725" cy="0"/>
    <xdr:sp fLocksText="0">
      <xdr:nvSpPr>
        <xdr:cNvPr id="1" name="Text Box 1"/>
        <xdr:cNvSpPr txBox="1">
          <a:spLocks noChangeArrowheads="1"/>
        </xdr:cNvSpPr>
      </xdr:nvSpPr>
      <xdr:spPr>
        <a:xfrm>
          <a:off x="352425" y="9848850"/>
          <a:ext cx="85725"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61950"/>
    <xdr:sp fLocksText="0">
      <xdr:nvSpPr>
        <xdr:cNvPr id="1"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2"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3"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4"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5"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6"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7"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8"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9"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10"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11"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12"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13"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14"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15"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16"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17"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18"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19"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20"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21"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22"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23"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24"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25"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26"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27"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28"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29"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30"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31"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32"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33"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34"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35"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36" name="Text Box 7"/>
        <xdr:cNvSpPr txBox="1">
          <a:spLocks noChangeArrowheads="1"/>
        </xdr:cNvSpPr>
      </xdr:nvSpPr>
      <xdr:spPr>
        <a:xfrm>
          <a:off x="314325" y="68770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37" name="Text Box 1"/>
        <xdr:cNvSpPr txBox="1">
          <a:spLocks noChangeArrowheads="1"/>
        </xdr:cNvSpPr>
      </xdr:nvSpPr>
      <xdr:spPr>
        <a:xfrm>
          <a:off x="314325" y="68770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38" name="Text Box 1"/>
        <xdr:cNvSpPr txBox="1">
          <a:spLocks noChangeArrowheads="1"/>
        </xdr:cNvSpPr>
      </xdr:nvSpPr>
      <xdr:spPr>
        <a:xfrm>
          <a:off x="314325" y="68770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361950"/>
    <xdr:sp fLocksText="0">
      <xdr:nvSpPr>
        <xdr:cNvPr id="39" name="Text Box 7"/>
        <xdr:cNvSpPr txBox="1">
          <a:spLocks noChangeArrowheads="1"/>
        </xdr:cNvSpPr>
      </xdr:nvSpPr>
      <xdr:spPr>
        <a:xfrm>
          <a:off x="314325" y="7077075"/>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114300"/>
    <xdr:sp fLocksText="0">
      <xdr:nvSpPr>
        <xdr:cNvPr id="40" name="Text Box 1"/>
        <xdr:cNvSpPr txBox="1">
          <a:spLocks noChangeArrowheads="1"/>
        </xdr:cNvSpPr>
      </xdr:nvSpPr>
      <xdr:spPr>
        <a:xfrm>
          <a:off x="314325" y="7077075"/>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209550"/>
    <xdr:sp fLocksText="0">
      <xdr:nvSpPr>
        <xdr:cNvPr id="41" name="Text Box 1"/>
        <xdr:cNvSpPr txBox="1">
          <a:spLocks noChangeArrowheads="1"/>
        </xdr:cNvSpPr>
      </xdr:nvSpPr>
      <xdr:spPr>
        <a:xfrm>
          <a:off x="314325" y="7077075"/>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fLocksText="0">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2" name="Text Box 1"/>
        <xdr:cNvSpPr txBox="1">
          <a:spLocks noChangeArrowheads="1"/>
        </xdr:cNvSpPr>
      </xdr:nvSpPr>
      <xdr:spPr>
        <a:xfrm>
          <a:off x="352425" y="109823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3" name="Text Box 1"/>
        <xdr:cNvSpPr txBox="1">
          <a:spLocks noChangeArrowheads="1"/>
        </xdr:cNvSpPr>
      </xdr:nvSpPr>
      <xdr:spPr>
        <a:xfrm>
          <a:off x="352425" y="109823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4" name="Text Box 1"/>
        <xdr:cNvSpPr txBox="1">
          <a:spLocks noChangeArrowheads="1"/>
        </xdr:cNvSpPr>
      </xdr:nvSpPr>
      <xdr:spPr>
        <a:xfrm>
          <a:off x="352425" y="109823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5" name="Text Box 1"/>
        <xdr:cNvSpPr txBox="1">
          <a:spLocks noChangeArrowheads="1"/>
        </xdr:cNvSpPr>
      </xdr:nvSpPr>
      <xdr:spPr>
        <a:xfrm>
          <a:off x="352425" y="109823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6" name="Text Box 1"/>
        <xdr:cNvSpPr txBox="1">
          <a:spLocks noChangeArrowheads="1"/>
        </xdr:cNvSpPr>
      </xdr:nvSpPr>
      <xdr:spPr>
        <a:xfrm>
          <a:off x="352425" y="109823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7" name="Text Box 1"/>
        <xdr:cNvSpPr txBox="1">
          <a:spLocks noChangeArrowheads="1"/>
        </xdr:cNvSpPr>
      </xdr:nvSpPr>
      <xdr:spPr>
        <a:xfrm>
          <a:off x="352425" y="109823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8" name="Text Box 1"/>
        <xdr:cNvSpPr txBox="1">
          <a:spLocks noChangeArrowheads="1"/>
        </xdr:cNvSpPr>
      </xdr:nvSpPr>
      <xdr:spPr>
        <a:xfrm>
          <a:off x="352425" y="109823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9" name="Text Box 1"/>
        <xdr:cNvSpPr txBox="1">
          <a:spLocks noChangeArrowheads="1"/>
        </xdr:cNvSpPr>
      </xdr:nvSpPr>
      <xdr:spPr>
        <a:xfrm>
          <a:off x="352425" y="109823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0" name="Text Box 1"/>
        <xdr:cNvSpPr txBox="1">
          <a:spLocks noChangeArrowheads="1"/>
        </xdr:cNvSpPr>
      </xdr:nvSpPr>
      <xdr:spPr>
        <a:xfrm>
          <a:off x="352425" y="109823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1" name="Text Box 1"/>
        <xdr:cNvSpPr txBox="1">
          <a:spLocks noChangeArrowheads="1"/>
        </xdr:cNvSpPr>
      </xdr:nvSpPr>
      <xdr:spPr>
        <a:xfrm>
          <a:off x="352425" y="109823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2" name="Text Box 1"/>
        <xdr:cNvSpPr txBox="1">
          <a:spLocks noChangeArrowheads="1"/>
        </xdr:cNvSpPr>
      </xdr:nvSpPr>
      <xdr:spPr>
        <a:xfrm>
          <a:off x="352425" y="109823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3" name="Text Box 1"/>
        <xdr:cNvSpPr txBox="1">
          <a:spLocks noChangeArrowheads="1"/>
        </xdr:cNvSpPr>
      </xdr:nvSpPr>
      <xdr:spPr>
        <a:xfrm>
          <a:off x="352425" y="109823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1457325</xdr:colOff>
      <xdr:row>0</xdr:row>
      <xdr:rowOff>0</xdr:rowOff>
    </xdr:to>
    <xdr:sp>
      <xdr:nvSpPr>
        <xdr:cNvPr id="1" name="Line 1"/>
        <xdr:cNvSpPr>
          <a:spLocks/>
        </xdr:cNvSpPr>
      </xdr:nvSpPr>
      <xdr:spPr>
        <a:xfrm>
          <a:off x="371475" y="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1047750</xdr:colOff>
      <xdr:row>0</xdr:row>
      <xdr:rowOff>0</xdr:rowOff>
    </xdr:to>
    <xdr:sp>
      <xdr:nvSpPr>
        <xdr:cNvPr id="2" name="Text Box 2"/>
        <xdr:cNvSpPr txBox="1">
          <a:spLocks noChangeArrowheads="1"/>
        </xdr:cNvSpPr>
      </xdr:nvSpPr>
      <xdr:spPr>
        <a:xfrm>
          <a:off x="400050"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8478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8478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Th&#7889;ng%20k&#234;%20th&#225;ng%2006%20th&#225;ng%20%20(B&#7843;n%20l&#432;u).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C&#225;t%20Ti&#234;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C&#225;c%20huy&#234;n\Di%20Linh.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Di%20Linh.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272;&#7841;%20Huoia.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272;am%20R&#244;ng.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C&#225;c%20huy&#234;n\&#272;&#224;%20L&#7841;t.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C&#225;c%20huy&#234;n\&#272;&#417;n%20D&#432;&#417;ng.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C&#225;c%20huy&#234;n\&#272;am%20R&#24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12%20thang%20moi%20(18-10)\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ua  mau an tuyen khong ro 9"/>
      <sheetName val="boi thuong 18"/>
      <sheetName val="khanh nghi 17"/>
      <sheetName val="kiem sat 16"/>
      <sheetName val="giam sat 15"/>
      <sheetName val="chat luong can bo 14"/>
      <sheetName val="bien che 13"/>
      <sheetName val="Mau cuong che 10"/>
      <sheetName val="Mau an tuyen khong ro 9"/>
      <sheetName val="Mãu BC mien giam 8"/>
      <sheetName val="Về việc chủ động Mau 01.THA"/>
      <sheetName val="Phân tích chỉ tiêu Mau 01.THA"/>
      <sheetName val="Về việc theo đơn Mau 02.THA1"/>
      <sheetName val="Phan tich chi tieu mau 02.THA"/>
      <sheetName val="Về tiền chủ động Mẫu 03.THA"/>
      <sheetName val="Phân tích chỉ tiêu Mẫu 03.THA"/>
      <sheetName val="Về tiền theo đơn Mau 04.THA"/>
      <sheetName val="Phân tich chỉ tiêu Mẫu 04.THA"/>
      <sheetName val="Về tiền theo đối tượng Mẫu 05"/>
      <sheetName val="Mẫu BC việc theo CHV Mẫu 06"/>
      <sheetName val="Mẫu BC tiền theo CHV Mẫu 07"/>
      <sheetName val="khieu nai 11"/>
      <sheetName val="to cao 12"/>
      <sheetName val="don doc 19"/>
    </sheetNames>
    <sheetDataSet>
      <sheetData sheetId="10">
        <row r="12">
          <cell r="D12">
            <v>1588</v>
          </cell>
          <cell r="F12">
            <v>77</v>
          </cell>
          <cell r="G12">
            <v>1340</v>
          </cell>
          <cell r="H12">
            <v>2</v>
          </cell>
          <cell r="I12">
            <v>186</v>
          </cell>
          <cell r="J12">
            <v>188</v>
          </cell>
          <cell r="K12">
            <v>2</v>
          </cell>
          <cell r="L12">
            <v>1</v>
          </cell>
          <cell r="M12">
            <v>0</v>
          </cell>
          <cell r="N12">
            <v>1</v>
          </cell>
        </row>
        <row r="13">
          <cell r="D13">
            <v>807</v>
          </cell>
          <cell r="F13">
            <v>28</v>
          </cell>
          <cell r="G13">
            <v>320</v>
          </cell>
          <cell r="H13">
            <v>27</v>
          </cell>
          <cell r="I13">
            <v>1067</v>
          </cell>
          <cell r="J13">
            <v>50</v>
          </cell>
          <cell r="K13">
            <v>8</v>
          </cell>
          <cell r="L13">
            <v>0</v>
          </cell>
          <cell r="M13">
            <v>0</v>
          </cell>
          <cell r="N13">
            <v>54</v>
          </cell>
        </row>
        <row r="14">
          <cell r="D14">
            <v>0</v>
          </cell>
          <cell r="F14">
            <v>1</v>
          </cell>
          <cell r="G14">
            <v>7</v>
          </cell>
          <cell r="H14">
            <v>0</v>
          </cell>
          <cell r="I14">
            <v>0</v>
          </cell>
          <cell r="J14">
            <v>0</v>
          </cell>
          <cell r="K14">
            <v>0</v>
          </cell>
          <cell r="L14">
            <v>0</v>
          </cell>
          <cell r="M14">
            <v>0</v>
          </cell>
          <cell r="N14">
            <v>0</v>
          </cell>
        </row>
        <row r="18">
          <cell r="D18">
            <v>584</v>
          </cell>
          <cell r="F18">
            <v>9</v>
          </cell>
          <cell r="G18">
            <v>200</v>
          </cell>
          <cell r="H18">
            <v>14</v>
          </cell>
          <cell r="I18">
            <v>782</v>
          </cell>
          <cell r="J18">
            <v>22</v>
          </cell>
          <cell r="K18">
            <v>4</v>
          </cell>
          <cell r="L18">
            <v>0</v>
          </cell>
          <cell r="M18">
            <v>0</v>
          </cell>
          <cell r="N18">
            <v>52</v>
          </cell>
        </row>
        <row r="19">
          <cell r="D19">
            <v>17</v>
          </cell>
          <cell r="F19">
            <v>1</v>
          </cell>
          <cell r="G19">
            <v>5</v>
          </cell>
          <cell r="H19">
            <v>0</v>
          </cell>
          <cell r="I19">
            <v>1</v>
          </cell>
          <cell r="J19">
            <v>1</v>
          </cell>
          <cell r="K19">
            <v>0</v>
          </cell>
          <cell r="L19">
            <v>0</v>
          </cell>
          <cell r="M19">
            <v>0</v>
          </cell>
          <cell r="N19">
            <v>0</v>
          </cell>
        </row>
        <row r="21">
          <cell r="D21">
            <v>7</v>
          </cell>
          <cell r="F21">
            <v>0</v>
          </cell>
          <cell r="G21">
            <v>1</v>
          </cell>
          <cell r="H21">
            <v>0</v>
          </cell>
          <cell r="I21">
            <v>0</v>
          </cell>
          <cell r="J21">
            <v>2</v>
          </cell>
          <cell r="K21">
            <v>0</v>
          </cell>
          <cell r="L21">
            <v>0</v>
          </cell>
          <cell r="M21">
            <v>0</v>
          </cell>
          <cell r="N21">
            <v>0</v>
          </cell>
        </row>
        <row r="22">
          <cell r="D22">
            <v>5</v>
          </cell>
          <cell r="F22">
            <v>0</v>
          </cell>
          <cell r="G22">
            <v>1</v>
          </cell>
          <cell r="H22">
            <v>0</v>
          </cell>
          <cell r="I22">
            <v>0</v>
          </cell>
          <cell r="J22">
            <v>0</v>
          </cell>
          <cell r="K22">
            <v>0</v>
          </cell>
          <cell r="L22">
            <v>0</v>
          </cell>
          <cell r="M22">
            <v>0</v>
          </cell>
          <cell r="N22">
            <v>0</v>
          </cell>
        </row>
        <row r="23">
          <cell r="D23">
            <v>0</v>
          </cell>
          <cell r="F23">
            <v>0</v>
          </cell>
          <cell r="G23">
            <v>0</v>
          </cell>
          <cell r="H23">
            <v>0</v>
          </cell>
          <cell r="I23">
            <v>0</v>
          </cell>
          <cell r="J23">
            <v>0</v>
          </cell>
          <cell r="K23">
            <v>0</v>
          </cell>
          <cell r="L23">
            <v>0</v>
          </cell>
          <cell r="M23">
            <v>0</v>
          </cell>
          <cell r="N23">
            <v>0</v>
          </cell>
        </row>
        <row r="24">
          <cell r="D24">
            <v>2</v>
          </cell>
          <cell r="F24">
            <v>0</v>
          </cell>
          <cell r="G24">
            <v>1</v>
          </cell>
          <cell r="H24">
            <v>0</v>
          </cell>
          <cell r="I24">
            <v>0</v>
          </cell>
          <cell r="J24">
            <v>1</v>
          </cell>
          <cell r="K24">
            <v>0</v>
          </cell>
          <cell r="L24">
            <v>0</v>
          </cell>
          <cell r="M24">
            <v>0</v>
          </cell>
          <cell r="N24">
            <v>0</v>
          </cell>
        </row>
        <row r="25">
          <cell r="D25">
            <v>938</v>
          </cell>
          <cell r="F25">
            <v>39</v>
          </cell>
          <cell r="G25">
            <v>924</v>
          </cell>
          <cell r="H25">
            <v>0</v>
          </cell>
          <cell r="I25">
            <v>55</v>
          </cell>
          <cell r="J25">
            <v>95</v>
          </cell>
          <cell r="K25">
            <v>1</v>
          </cell>
          <cell r="L25">
            <v>1</v>
          </cell>
          <cell r="M25">
            <v>0</v>
          </cell>
          <cell r="N25">
            <v>0</v>
          </cell>
        </row>
      </sheetData>
      <sheetData sheetId="12">
        <row r="12">
          <cell r="D12">
            <v>2134</v>
          </cell>
          <cell r="F12">
            <v>0</v>
          </cell>
          <cell r="G12">
            <v>266</v>
          </cell>
          <cell r="H12">
            <v>1</v>
          </cell>
          <cell r="I12">
            <v>405</v>
          </cell>
          <cell r="J12">
            <v>195</v>
          </cell>
          <cell r="K12">
            <v>11</v>
          </cell>
          <cell r="L12">
            <v>0</v>
          </cell>
          <cell r="M12">
            <v>13</v>
          </cell>
          <cell r="N12">
            <v>0</v>
          </cell>
          <cell r="O12">
            <v>0</v>
          </cell>
        </row>
        <row r="13">
          <cell r="D13">
            <v>307</v>
          </cell>
          <cell r="F13">
            <v>0</v>
          </cell>
          <cell r="G13">
            <v>50</v>
          </cell>
          <cell r="H13">
            <v>0</v>
          </cell>
          <cell r="I13">
            <v>109</v>
          </cell>
          <cell r="J13">
            <v>22</v>
          </cell>
          <cell r="K13">
            <v>2</v>
          </cell>
          <cell r="L13">
            <v>0</v>
          </cell>
          <cell r="M13">
            <v>0</v>
          </cell>
          <cell r="N13">
            <v>0</v>
          </cell>
          <cell r="O13">
            <v>0</v>
          </cell>
        </row>
        <row r="14">
          <cell r="D14">
            <v>4</v>
          </cell>
          <cell r="F14">
            <v>0</v>
          </cell>
          <cell r="G14">
            <v>3</v>
          </cell>
          <cell r="H14">
            <v>0</v>
          </cell>
          <cell r="I14">
            <v>0</v>
          </cell>
          <cell r="J14">
            <v>0</v>
          </cell>
          <cell r="K14">
            <v>0</v>
          </cell>
          <cell r="L14">
            <v>0</v>
          </cell>
          <cell r="M14">
            <v>0</v>
          </cell>
          <cell r="N14">
            <v>0</v>
          </cell>
          <cell r="O14">
            <v>0</v>
          </cell>
        </row>
        <row r="18">
          <cell r="D18">
            <v>91</v>
          </cell>
          <cell r="F18">
            <v>0</v>
          </cell>
          <cell r="G18">
            <v>23</v>
          </cell>
          <cell r="H18">
            <v>0</v>
          </cell>
          <cell r="I18">
            <v>27</v>
          </cell>
          <cell r="J18">
            <v>9</v>
          </cell>
          <cell r="K18">
            <v>1</v>
          </cell>
          <cell r="L18">
            <v>0</v>
          </cell>
          <cell r="M18">
            <v>0</v>
          </cell>
          <cell r="N18">
            <v>0</v>
          </cell>
          <cell r="O18">
            <v>0</v>
          </cell>
        </row>
        <row r="19">
          <cell r="D19">
            <v>35</v>
          </cell>
          <cell r="F19">
            <v>0</v>
          </cell>
          <cell r="G19">
            <v>9</v>
          </cell>
          <cell r="H19">
            <v>0</v>
          </cell>
          <cell r="I19">
            <v>16</v>
          </cell>
          <cell r="J19">
            <v>4</v>
          </cell>
          <cell r="K19">
            <v>0</v>
          </cell>
          <cell r="L19">
            <v>0</v>
          </cell>
          <cell r="M19">
            <v>0</v>
          </cell>
          <cell r="N19">
            <v>0</v>
          </cell>
          <cell r="O19">
            <v>0</v>
          </cell>
        </row>
        <row r="21">
          <cell r="D21">
            <v>12</v>
          </cell>
          <cell r="F21">
            <v>0</v>
          </cell>
          <cell r="G21">
            <v>0</v>
          </cell>
          <cell r="H21">
            <v>0</v>
          </cell>
          <cell r="I21">
            <v>0</v>
          </cell>
          <cell r="J21">
            <v>4</v>
          </cell>
          <cell r="K21">
            <v>0</v>
          </cell>
          <cell r="L21">
            <v>0</v>
          </cell>
          <cell r="M21">
            <v>0</v>
          </cell>
          <cell r="N21">
            <v>0</v>
          </cell>
          <cell r="O21">
            <v>0</v>
          </cell>
        </row>
        <row r="22">
          <cell r="D22">
            <v>5</v>
          </cell>
          <cell r="F22">
            <v>0</v>
          </cell>
          <cell r="G22">
            <v>0</v>
          </cell>
          <cell r="H22">
            <v>0</v>
          </cell>
          <cell r="I22">
            <v>2</v>
          </cell>
          <cell r="J22">
            <v>1</v>
          </cell>
          <cell r="K22">
            <v>0</v>
          </cell>
          <cell r="L22">
            <v>0</v>
          </cell>
          <cell r="M22">
            <v>0</v>
          </cell>
          <cell r="N22">
            <v>0</v>
          </cell>
          <cell r="O22">
            <v>0</v>
          </cell>
        </row>
        <row r="23">
          <cell r="D23">
            <v>0</v>
          </cell>
          <cell r="F23">
            <v>0</v>
          </cell>
          <cell r="G23">
            <v>0</v>
          </cell>
          <cell r="H23">
            <v>0</v>
          </cell>
          <cell r="I23">
            <v>0</v>
          </cell>
          <cell r="J23">
            <v>0</v>
          </cell>
          <cell r="K23">
            <v>0</v>
          </cell>
          <cell r="L23">
            <v>0</v>
          </cell>
          <cell r="M23">
            <v>0</v>
          </cell>
          <cell r="N23">
            <v>0</v>
          </cell>
          <cell r="O23">
            <v>0</v>
          </cell>
        </row>
        <row r="24">
          <cell r="D24">
            <v>1</v>
          </cell>
          <cell r="F24">
            <v>0</v>
          </cell>
          <cell r="G24">
            <v>1</v>
          </cell>
          <cell r="H24">
            <v>0</v>
          </cell>
          <cell r="I24">
            <v>0</v>
          </cell>
          <cell r="J24">
            <v>1</v>
          </cell>
          <cell r="K24">
            <v>0</v>
          </cell>
          <cell r="L24">
            <v>0</v>
          </cell>
          <cell r="M24">
            <v>0</v>
          </cell>
          <cell r="N24">
            <v>0</v>
          </cell>
          <cell r="O24">
            <v>0</v>
          </cell>
        </row>
        <row r="25">
          <cell r="D25">
            <v>895</v>
          </cell>
          <cell r="F25">
            <v>0</v>
          </cell>
          <cell r="G25">
            <v>174</v>
          </cell>
          <cell r="H25">
            <v>0</v>
          </cell>
          <cell r="I25">
            <v>105</v>
          </cell>
          <cell r="J25">
            <v>76</v>
          </cell>
          <cell r="K25">
            <v>6</v>
          </cell>
          <cell r="L25">
            <v>0</v>
          </cell>
          <cell r="M25">
            <v>10</v>
          </cell>
          <cell r="N25">
            <v>0</v>
          </cell>
          <cell r="O25">
            <v>0</v>
          </cell>
        </row>
      </sheetData>
      <sheetData sheetId="14">
        <row r="12">
          <cell r="D12">
            <v>22981261</v>
          </cell>
          <cell r="F12">
            <v>682384</v>
          </cell>
          <cell r="G12">
            <v>60668018</v>
          </cell>
          <cell r="H12">
            <v>600</v>
          </cell>
          <cell r="I12">
            <v>1868998</v>
          </cell>
          <cell r="J12">
            <v>7536271</v>
          </cell>
          <cell r="K12">
            <v>33207</v>
          </cell>
          <cell r="L12">
            <v>0</v>
          </cell>
          <cell r="M12">
            <v>0</v>
          </cell>
          <cell r="N12">
            <v>1261</v>
          </cell>
        </row>
        <row r="13">
          <cell r="D13">
            <v>5607525</v>
          </cell>
          <cell r="F13">
            <v>88161</v>
          </cell>
          <cell r="G13">
            <v>19433518</v>
          </cell>
          <cell r="H13">
            <v>9100</v>
          </cell>
          <cell r="I13">
            <v>800738</v>
          </cell>
          <cell r="J13">
            <v>1493040</v>
          </cell>
          <cell r="K13">
            <v>7439</v>
          </cell>
          <cell r="L13">
            <v>9005</v>
          </cell>
          <cell r="M13">
            <v>0</v>
          </cell>
          <cell r="N13">
            <v>101402</v>
          </cell>
        </row>
        <row r="14">
          <cell r="D14">
            <v>7500</v>
          </cell>
          <cell r="F14">
            <v>200</v>
          </cell>
          <cell r="G14">
            <v>181893</v>
          </cell>
          <cell r="H14">
            <v>0</v>
          </cell>
          <cell r="I14">
            <v>300</v>
          </cell>
          <cell r="J14">
            <v>0</v>
          </cell>
          <cell r="K14">
            <v>0</v>
          </cell>
          <cell r="L14">
            <v>0</v>
          </cell>
          <cell r="M14">
            <v>0</v>
          </cell>
          <cell r="N14">
            <v>0</v>
          </cell>
        </row>
        <row r="18">
          <cell r="D18">
            <v>4566597</v>
          </cell>
          <cell r="F18">
            <v>61753</v>
          </cell>
          <cell r="G18">
            <v>2151385</v>
          </cell>
          <cell r="H18">
            <v>4600</v>
          </cell>
          <cell r="I18">
            <v>868787</v>
          </cell>
          <cell r="J18">
            <v>526171</v>
          </cell>
          <cell r="K18">
            <v>6229</v>
          </cell>
          <cell r="L18">
            <v>0</v>
          </cell>
          <cell r="M18">
            <v>0</v>
          </cell>
          <cell r="N18">
            <v>201459</v>
          </cell>
        </row>
        <row r="19">
          <cell r="D19">
            <v>22687</v>
          </cell>
          <cell r="F19">
            <v>4900</v>
          </cell>
          <cell r="G19">
            <v>37356</v>
          </cell>
          <cell r="H19">
            <v>0</v>
          </cell>
          <cell r="I19">
            <v>1200</v>
          </cell>
          <cell r="J19">
            <v>115345</v>
          </cell>
          <cell r="K19">
            <v>0</v>
          </cell>
          <cell r="L19">
            <v>0</v>
          </cell>
          <cell r="M19">
            <v>0</v>
          </cell>
          <cell r="N19">
            <v>0</v>
          </cell>
        </row>
        <row r="20">
          <cell r="D20">
            <v>0</v>
          </cell>
          <cell r="F20">
            <v>0</v>
          </cell>
          <cell r="G20">
            <v>17343</v>
          </cell>
          <cell r="H20">
            <v>0</v>
          </cell>
          <cell r="I20">
            <v>0</v>
          </cell>
          <cell r="J20">
            <v>0</v>
          </cell>
          <cell r="K20">
            <v>0</v>
          </cell>
          <cell r="L20">
            <v>0</v>
          </cell>
          <cell r="M20">
            <v>0</v>
          </cell>
          <cell r="N20">
            <v>0</v>
          </cell>
        </row>
        <row r="22">
          <cell r="D22">
            <v>140002</v>
          </cell>
          <cell r="F22">
            <v>0</v>
          </cell>
          <cell r="G22">
            <v>88120</v>
          </cell>
          <cell r="H22">
            <v>0</v>
          </cell>
          <cell r="I22">
            <v>0</v>
          </cell>
          <cell r="J22">
            <v>126710</v>
          </cell>
          <cell r="K22">
            <v>0</v>
          </cell>
          <cell r="L22">
            <v>0</v>
          </cell>
          <cell r="M22">
            <v>0</v>
          </cell>
          <cell r="N22">
            <v>0</v>
          </cell>
        </row>
        <row r="23">
          <cell r="D23">
            <v>154708</v>
          </cell>
          <cell r="F23">
            <v>0</v>
          </cell>
          <cell r="G23">
            <v>23600</v>
          </cell>
          <cell r="H23">
            <v>0</v>
          </cell>
          <cell r="I23">
            <v>0</v>
          </cell>
          <cell r="J23">
            <v>0</v>
          </cell>
          <cell r="K23">
            <v>0</v>
          </cell>
          <cell r="L23">
            <v>0</v>
          </cell>
          <cell r="M23">
            <v>0</v>
          </cell>
          <cell r="N23">
            <v>0</v>
          </cell>
        </row>
        <row r="24">
          <cell r="D24">
            <v>0</v>
          </cell>
          <cell r="F24">
            <v>0</v>
          </cell>
          <cell r="G24">
            <v>0</v>
          </cell>
          <cell r="H24">
            <v>0</v>
          </cell>
          <cell r="I24">
            <v>0</v>
          </cell>
          <cell r="J24">
            <v>0</v>
          </cell>
          <cell r="K24">
            <v>0</v>
          </cell>
          <cell r="L24">
            <v>0</v>
          </cell>
          <cell r="M24">
            <v>0</v>
          </cell>
          <cell r="N24">
            <v>0</v>
          </cell>
        </row>
        <row r="25">
          <cell r="D25">
            <v>46257</v>
          </cell>
          <cell r="F25">
            <v>0</v>
          </cell>
          <cell r="G25">
            <v>0</v>
          </cell>
          <cell r="H25">
            <v>0</v>
          </cell>
          <cell r="I25">
            <v>0</v>
          </cell>
          <cell r="J25">
            <v>12880</v>
          </cell>
          <cell r="K25">
            <v>0</v>
          </cell>
          <cell r="L25">
            <v>0</v>
          </cell>
          <cell r="M25">
            <v>0</v>
          </cell>
          <cell r="N25">
            <v>0</v>
          </cell>
        </row>
        <row r="26">
          <cell r="D26">
            <v>10966275</v>
          </cell>
          <cell r="F26">
            <v>558694</v>
          </cell>
          <cell r="G26">
            <v>49072709</v>
          </cell>
          <cell r="H26">
            <v>0</v>
          </cell>
          <cell r="I26">
            <v>283307</v>
          </cell>
          <cell r="J26">
            <v>3553230</v>
          </cell>
          <cell r="K26">
            <v>17792</v>
          </cell>
          <cell r="L26">
            <v>9005</v>
          </cell>
          <cell r="M26">
            <v>0</v>
          </cell>
          <cell r="N26">
            <v>0</v>
          </cell>
        </row>
      </sheetData>
      <sheetData sheetId="16">
        <row r="12">
          <cell r="D12">
            <v>818790395</v>
          </cell>
          <cell r="F12">
            <v>0</v>
          </cell>
          <cell r="G12">
            <v>758271472</v>
          </cell>
          <cell r="H12">
            <v>13869</v>
          </cell>
          <cell r="I12">
            <v>12131842</v>
          </cell>
          <cell r="J12">
            <v>866969651</v>
          </cell>
          <cell r="K12">
            <v>3188921</v>
          </cell>
          <cell r="L12">
            <v>354766</v>
          </cell>
          <cell r="M12">
            <v>295373</v>
          </cell>
          <cell r="N12">
            <v>0</v>
          </cell>
          <cell r="O12">
            <v>0</v>
          </cell>
        </row>
        <row r="13">
          <cell r="D13">
            <v>142315875</v>
          </cell>
          <cell r="F13">
            <v>0</v>
          </cell>
          <cell r="G13">
            <v>2528106</v>
          </cell>
          <cell r="H13">
            <v>0</v>
          </cell>
          <cell r="I13">
            <v>5815403</v>
          </cell>
          <cell r="J13">
            <v>63924909</v>
          </cell>
          <cell r="K13">
            <v>56248</v>
          </cell>
          <cell r="L13">
            <v>0</v>
          </cell>
          <cell r="M13">
            <v>0</v>
          </cell>
          <cell r="N13">
            <v>0</v>
          </cell>
          <cell r="O13">
            <v>0</v>
          </cell>
        </row>
        <row r="14">
          <cell r="D14">
            <v>5345497</v>
          </cell>
          <cell r="F14">
            <v>0</v>
          </cell>
          <cell r="G14">
            <v>44975446</v>
          </cell>
          <cell r="H14">
            <v>0</v>
          </cell>
          <cell r="I14">
            <v>0</v>
          </cell>
          <cell r="J14">
            <v>0</v>
          </cell>
          <cell r="K14">
            <v>0</v>
          </cell>
          <cell r="L14">
            <v>0</v>
          </cell>
          <cell r="M14">
            <v>0</v>
          </cell>
          <cell r="N14">
            <v>0</v>
          </cell>
          <cell r="O14">
            <v>0</v>
          </cell>
        </row>
        <row r="18">
          <cell r="D18">
            <v>33310039</v>
          </cell>
          <cell r="F18">
            <v>0</v>
          </cell>
          <cell r="G18">
            <v>586186</v>
          </cell>
          <cell r="H18">
            <v>0</v>
          </cell>
          <cell r="I18">
            <v>2394354</v>
          </cell>
          <cell r="J18">
            <v>40024704</v>
          </cell>
          <cell r="K18">
            <v>143599</v>
          </cell>
          <cell r="L18">
            <v>0</v>
          </cell>
          <cell r="M18">
            <v>0</v>
          </cell>
          <cell r="N18">
            <v>0</v>
          </cell>
          <cell r="O18">
            <v>0</v>
          </cell>
        </row>
        <row r="19">
          <cell r="D19">
            <v>32231248</v>
          </cell>
          <cell r="F19">
            <v>0</v>
          </cell>
          <cell r="G19">
            <v>385968</v>
          </cell>
          <cell r="H19">
            <v>0</v>
          </cell>
          <cell r="I19">
            <v>1937903</v>
          </cell>
          <cell r="J19">
            <v>18779100</v>
          </cell>
          <cell r="K19">
            <v>0</v>
          </cell>
          <cell r="L19">
            <v>0</v>
          </cell>
          <cell r="M19">
            <v>0</v>
          </cell>
          <cell r="N19">
            <v>0</v>
          </cell>
          <cell r="O19">
            <v>0</v>
          </cell>
        </row>
        <row r="21">
          <cell r="D21">
            <v>8268260</v>
          </cell>
          <cell r="F21">
            <v>0</v>
          </cell>
          <cell r="G21">
            <v>0</v>
          </cell>
          <cell r="H21">
            <v>0</v>
          </cell>
          <cell r="I21">
            <v>0</v>
          </cell>
          <cell r="J21">
            <v>14760858</v>
          </cell>
          <cell r="K21">
            <v>2110827</v>
          </cell>
          <cell r="L21">
            <v>0</v>
          </cell>
          <cell r="M21">
            <v>0</v>
          </cell>
          <cell r="N21">
            <v>0</v>
          </cell>
          <cell r="O21">
            <v>0</v>
          </cell>
        </row>
        <row r="22">
          <cell r="D22">
            <v>2947357</v>
          </cell>
          <cell r="F22">
            <v>0</v>
          </cell>
          <cell r="G22">
            <v>0</v>
          </cell>
          <cell r="H22">
            <v>0</v>
          </cell>
          <cell r="I22">
            <v>474188</v>
          </cell>
          <cell r="J22">
            <v>25547653</v>
          </cell>
          <cell r="K22">
            <v>0</v>
          </cell>
          <cell r="L22">
            <v>0</v>
          </cell>
          <cell r="M22">
            <v>0</v>
          </cell>
          <cell r="N22">
            <v>0</v>
          </cell>
          <cell r="O22">
            <v>0</v>
          </cell>
        </row>
        <row r="23">
          <cell r="D23">
            <v>0</v>
          </cell>
          <cell r="F23">
            <v>0</v>
          </cell>
          <cell r="G23">
            <v>0</v>
          </cell>
          <cell r="H23">
            <v>0</v>
          </cell>
          <cell r="I23">
            <v>0</v>
          </cell>
          <cell r="J23">
            <v>0</v>
          </cell>
          <cell r="K23">
            <v>0</v>
          </cell>
          <cell r="L23">
            <v>0</v>
          </cell>
          <cell r="M23">
            <v>0</v>
          </cell>
          <cell r="N23">
            <v>0</v>
          </cell>
          <cell r="O23">
            <v>0</v>
          </cell>
        </row>
        <row r="24">
          <cell r="D24">
            <v>1632313</v>
          </cell>
          <cell r="F24">
            <v>0</v>
          </cell>
          <cell r="G24">
            <v>2750</v>
          </cell>
          <cell r="H24">
            <v>0</v>
          </cell>
          <cell r="I24">
            <v>0</v>
          </cell>
          <cell r="J24">
            <v>257614</v>
          </cell>
          <cell r="K24">
            <v>0</v>
          </cell>
          <cell r="L24">
            <v>0</v>
          </cell>
          <cell r="M24">
            <v>0</v>
          </cell>
          <cell r="N24">
            <v>0</v>
          </cell>
          <cell r="O24">
            <v>0</v>
          </cell>
        </row>
        <row r="25">
          <cell r="D25">
            <v>394131924</v>
          </cell>
          <cell r="F25">
            <v>0</v>
          </cell>
          <cell r="G25">
            <v>686097968</v>
          </cell>
          <cell r="H25">
            <v>0</v>
          </cell>
          <cell r="I25">
            <v>3093732</v>
          </cell>
          <cell r="J25">
            <v>603456938</v>
          </cell>
          <cell r="K25">
            <v>717886</v>
          </cell>
          <cell r="M25">
            <v>263193</v>
          </cell>
          <cell r="N25">
            <v>0</v>
          </cell>
          <cell r="O25">
            <v>0</v>
          </cell>
        </row>
      </sheetData>
      <sheetData sheetId="18">
        <row r="12">
          <cell r="E12">
            <v>33440231</v>
          </cell>
          <cell r="F12">
            <v>616524</v>
          </cell>
          <cell r="G12">
            <v>19534503</v>
          </cell>
          <cell r="H12">
            <v>18281644</v>
          </cell>
          <cell r="I12">
            <v>17555293</v>
          </cell>
          <cell r="J12">
            <v>4343805</v>
          </cell>
          <cell r="K12">
            <v>1524583663</v>
          </cell>
          <cell r="L12">
            <v>935432626</v>
          </cell>
        </row>
        <row r="13">
          <cell r="E13">
            <v>7489723</v>
          </cell>
          <cell r="F13">
            <v>65141</v>
          </cell>
          <cell r="G13">
            <v>2054811</v>
          </cell>
          <cell r="H13">
            <v>757641</v>
          </cell>
          <cell r="I13">
            <v>16406051</v>
          </cell>
          <cell r="J13">
            <v>776561</v>
          </cell>
          <cell r="K13">
            <v>65247918</v>
          </cell>
          <cell r="L13">
            <v>149392623</v>
          </cell>
        </row>
        <row r="14">
          <cell r="E14">
            <v>32515</v>
          </cell>
          <cell r="F14">
            <v>0</v>
          </cell>
          <cell r="G14">
            <v>156778</v>
          </cell>
          <cell r="H14">
            <v>600</v>
          </cell>
          <cell r="I14">
            <v>0</v>
          </cell>
          <cell r="J14">
            <v>0</v>
          </cell>
          <cell r="K14">
            <v>50229443</v>
          </cell>
          <cell r="L14">
            <v>91500</v>
          </cell>
        </row>
        <row r="18">
          <cell r="E18">
            <v>5948959</v>
          </cell>
          <cell r="F18">
            <v>78841</v>
          </cell>
          <cell r="G18">
            <v>897567</v>
          </cell>
          <cell r="H18">
            <v>754320</v>
          </cell>
          <cell r="I18">
            <v>93659</v>
          </cell>
          <cell r="J18">
            <v>613635</v>
          </cell>
          <cell r="K18">
            <v>40292299</v>
          </cell>
          <cell r="L18">
            <v>36166583</v>
          </cell>
        </row>
        <row r="19">
          <cell r="E19">
            <v>143745</v>
          </cell>
          <cell r="F19">
            <v>0</v>
          </cell>
          <cell r="G19">
            <v>24368</v>
          </cell>
          <cell r="H19">
            <v>0</v>
          </cell>
          <cell r="I19">
            <v>13374</v>
          </cell>
          <cell r="J19">
            <v>1</v>
          </cell>
          <cell r="K19">
            <v>7566513</v>
          </cell>
          <cell r="L19">
            <v>45767706</v>
          </cell>
        </row>
        <row r="20">
          <cell r="E20">
            <v>0</v>
          </cell>
          <cell r="F20">
            <v>8976</v>
          </cell>
          <cell r="G20">
            <v>5518</v>
          </cell>
          <cell r="H20">
            <v>0</v>
          </cell>
          <cell r="I20">
            <v>2849</v>
          </cell>
          <cell r="J20">
            <v>0</v>
          </cell>
          <cell r="K20">
            <v>0</v>
          </cell>
          <cell r="L20">
            <v>0</v>
          </cell>
        </row>
        <row r="22">
          <cell r="E22">
            <v>266912</v>
          </cell>
          <cell r="F22">
            <v>0</v>
          </cell>
          <cell r="G22">
            <v>41200</v>
          </cell>
          <cell r="H22">
            <v>46720</v>
          </cell>
          <cell r="I22">
            <v>0</v>
          </cell>
          <cell r="J22">
            <v>0</v>
          </cell>
          <cell r="K22">
            <v>14522244</v>
          </cell>
          <cell r="L22">
            <v>10617701</v>
          </cell>
        </row>
        <row r="23">
          <cell r="E23">
            <v>178308</v>
          </cell>
          <cell r="F23">
            <v>0</v>
          </cell>
          <cell r="G23">
            <v>0</v>
          </cell>
          <cell r="H23">
            <v>0</v>
          </cell>
          <cell r="I23">
            <v>0</v>
          </cell>
          <cell r="J23">
            <v>0</v>
          </cell>
          <cell r="K23">
            <v>26926018</v>
          </cell>
          <cell r="L23">
            <v>2043180</v>
          </cell>
        </row>
        <row r="24">
          <cell r="E24">
            <v>0</v>
          </cell>
          <cell r="F24">
            <v>0</v>
          </cell>
          <cell r="G24">
            <v>0</v>
          </cell>
          <cell r="H24">
            <v>0</v>
          </cell>
          <cell r="I24">
            <v>0</v>
          </cell>
          <cell r="J24">
            <v>0</v>
          </cell>
          <cell r="K24">
            <v>0</v>
          </cell>
          <cell r="L24">
            <v>0</v>
          </cell>
        </row>
        <row r="25">
          <cell r="E25">
            <v>59137</v>
          </cell>
          <cell r="F25">
            <v>0</v>
          </cell>
          <cell r="G25">
            <v>0</v>
          </cell>
          <cell r="H25">
            <v>0</v>
          </cell>
          <cell r="I25">
            <v>0</v>
          </cell>
          <cell r="J25">
            <v>0</v>
          </cell>
          <cell r="K25">
            <v>257614</v>
          </cell>
          <cell r="L25">
            <v>1635063</v>
          </cell>
        </row>
        <row r="26">
          <cell r="E26">
            <v>17278784</v>
          </cell>
          <cell r="F26">
            <v>307334</v>
          </cell>
          <cell r="G26">
            <v>12549459</v>
          </cell>
          <cell r="H26">
            <v>16784165</v>
          </cell>
          <cell r="I26">
            <v>17034555</v>
          </cell>
          <cell r="J26">
            <v>506715</v>
          </cell>
          <cell r="K26">
            <v>1188545298</v>
          </cell>
          <cell r="L26">
            <v>499216343</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sheetDataSet>
      <sheetData sheetId="21">
        <row r="13">
          <cell r="K13">
            <v>0</v>
          </cell>
        </row>
      </sheetData>
      <sheetData sheetId="22">
        <row r="13">
          <cell r="F13">
            <v>0</v>
          </cell>
          <cell r="L13">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bieu thong tin"/>
      <sheetName val="co quan 1"/>
      <sheetName val="Phân tích chỉ tiêu Mau 01.THA"/>
      <sheetName val="co quan 2"/>
      <sheetName val="Phan tich chi tieu mau 02.THA"/>
      <sheetName val="co quan 3"/>
      <sheetName val="Phân tích chỉ tiêu Mẫu 03.THA"/>
      <sheetName val="co quan 4"/>
      <sheetName val="Phân tich chỉ tiêu Mẫu 04.THA"/>
      <sheetName val="co quan 5"/>
      <sheetName val="việc CHV Mẫu 06"/>
      <sheetName val="Mẫu BC tiền theo CHV Mẫu 07"/>
      <sheetName val="Mãu BC mien giam 8"/>
      <sheetName val="Mau an tuyen khong ro 9"/>
      <sheetName val="Mau cuong che 10"/>
      <sheetName val="Khiếu nại Mẫu 11"/>
      <sheetName val="To cao Mau 12"/>
      <sheetName val="Mau giam sat  15"/>
      <sheetName val="Mãu báo cáo Kiểm sát 16"/>
      <sheetName val="Bao cao khang nghi 17"/>
      <sheetName val="Bao cao ve Boi thuong NN 18"/>
      <sheetName val="Bao cao don doc  Hanh chinh 19 "/>
      <sheetName val="sua  mau an tuyen khong ro 9"/>
      <sheetName val="01LN"/>
      <sheetName val="02LN"/>
      <sheetName val="03LN"/>
      <sheetName val="04LN"/>
      <sheetName val="DS trong HS viec"/>
      <sheetName val="DS trong HS tiền"/>
      <sheetName val="tien ngan sach"/>
      <sheetName val="VIỆC NSNN ko tự nhảy"/>
      <sheetName val="theo doi so lieu"/>
    </sheetNames>
    <sheetDataSet>
      <sheetData sheetId="2">
        <row r="28">
          <cell r="C28">
            <v>12</v>
          </cell>
        </row>
        <row r="29">
          <cell r="C29">
            <v>18</v>
          </cell>
        </row>
      </sheetData>
      <sheetData sheetId="4">
        <row r="31">
          <cell r="C31">
            <v>5</v>
          </cell>
        </row>
        <row r="32">
          <cell r="C32">
            <v>7</v>
          </cell>
        </row>
      </sheetData>
      <sheetData sheetId="6">
        <row r="28">
          <cell r="C28">
            <v>292633</v>
          </cell>
        </row>
        <row r="29">
          <cell r="C29">
            <v>341537</v>
          </cell>
        </row>
      </sheetData>
      <sheetData sheetId="8">
        <row r="31">
          <cell r="C31">
            <v>4720530</v>
          </cell>
        </row>
        <row r="32">
          <cell r="C32">
            <v>5553366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bieu thong tin"/>
      <sheetName val="co quan 1"/>
      <sheetName val="Phân tích chỉ tiêu Mau 01.THA"/>
      <sheetName val="co quan 2"/>
      <sheetName val="Phan tich chi tieu mau 02.THA"/>
      <sheetName val="co quan 3"/>
      <sheetName val="Phân tích chỉ tiêu Mẫu 03.THA"/>
      <sheetName val="co quan 4"/>
      <sheetName val="Phân tich chỉ tiêu Mẫu 04.THA"/>
      <sheetName val="co quan 5"/>
      <sheetName val="việc CHV Mẫu 06"/>
      <sheetName val="Mẫu BC tiền theo CHV Mẫu 07"/>
      <sheetName val="Mãu BC mien giam 8"/>
      <sheetName val="Mau an tuyen khong ro 9"/>
      <sheetName val="Mau cuong che 10"/>
      <sheetName val="Khiếu nại Mẫu 11"/>
      <sheetName val="To cao Mau 12"/>
      <sheetName val="Mau giam sat  15"/>
      <sheetName val="Mãu báo cáo Kiểm sát 16"/>
      <sheetName val="Bao cao khang nghi 17"/>
      <sheetName val="Bao cao ve Boi thuong NN 18"/>
      <sheetName val="Bao cao don doc  Hanh chinh 19 "/>
      <sheetName val="sua  mau an tuyen khong ro 9"/>
      <sheetName val="01LN"/>
      <sheetName val="02LN"/>
      <sheetName val="03LN"/>
      <sheetName val="04LN"/>
      <sheetName val="DS trong HS viec"/>
      <sheetName val="DS trong HS tiền"/>
      <sheetName val="tien ngan sach"/>
      <sheetName val="VIỆC NSNN ko tự nhảy"/>
      <sheetName val="theo doi so lieu"/>
    </sheetNames>
    <sheetDataSet>
      <sheetData sheetId="10">
        <row r="14">
          <cell r="E14">
            <v>59</v>
          </cell>
          <cell r="F14">
            <v>0</v>
          </cell>
          <cell r="J14">
            <v>33</v>
          </cell>
          <cell r="K14">
            <v>3</v>
          </cell>
          <cell r="M14">
            <v>1</v>
          </cell>
          <cell r="N14">
            <v>0</v>
          </cell>
          <cell r="O14">
            <v>0</v>
          </cell>
          <cell r="P14">
            <v>0</v>
          </cell>
          <cell r="Q14">
            <v>24</v>
          </cell>
        </row>
        <row r="15">
          <cell r="E15">
            <v>56</v>
          </cell>
          <cell r="F15">
            <v>0</v>
          </cell>
          <cell r="J15">
            <v>33</v>
          </cell>
          <cell r="K15">
            <v>3</v>
          </cell>
          <cell r="M15">
            <v>0</v>
          </cell>
          <cell r="N15">
            <v>1</v>
          </cell>
          <cell r="O15">
            <v>0</v>
          </cell>
          <cell r="P15">
            <v>0</v>
          </cell>
          <cell r="Q15">
            <v>57</v>
          </cell>
        </row>
        <row r="16">
          <cell r="E16">
            <v>44</v>
          </cell>
          <cell r="F16">
            <v>0</v>
          </cell>
          <cell r="J16">
            <v>33</v>
          </cell>
          <cell r="K16">
            <v>7</v>
          </cell>
          <cell r="M16">
            <v>0</v>
          </cell>
          <cell r="N16">
            <v>0</v>
          </cell>
          <cell r="O16">
            <v>0</v>
          </cell>
          <cell r="P16">
            <v>0</v>
          </cell>
          <cell r="Q16">
            <v>43</v>
          </cell>
        </row>
        <row r="17">
          <cell r="E17">
            <v>59</v>
          </cell>
          <cell r="F17">
            <v>0</v>
          </cell>
          <cell r="J17">
            <v>22</v>
          </cell>
          <cell r="K17">
            <v>1</v>
          </cell>
          <cell r="M17">
            <v>0</v>
          </cell>
          <cell r="O17">
            <v>0</v>
          </cell>
          <cell r="P17">
            <v>0</v>
          </cell>
          <cell r="Q17">
            <v>68</v>
          </cell>
        </row>
        <row r="18">
          <cell r="E18">
            <v>0</v>
          </cell>
          <cell r="F18">
            <v>0</v>
          </cell>
          <cell r="J18">
            <v>0</v>
          </cell>
          <cell r="K18">
            <v>0</v>
          </cell>
          <cell r="M18">
            <v>0</v>
          </cell>
          <cell r="N18">
            <v>0</v>
          </cell>
          <cell r="O18">
            <v>0</v>
          </cell>
          <cell r="P18">
            <v>0</v>
          </cell>
          <cell r="Q18">
            <v>0</v>
          </cell>
        </row>
        <row r="19">
          <cell r="E19">
            <v>74</v>
          </cell>
          <cell r="F19">
            <v>0</v>
          </cell>
          <cell r="J19">
            <v>53</v>
          </cell>
          <cell r="K19">
            <v>0</v>
          </cell>
          <cell r="M19">
            <v>0</v>
          </cell>
          <cell r="N19">
            <v>0</v>
          </cell>
          <cell r="O19">
            <v>0</v>
          </cell>
          <cell r="P19">
            <v>0</v>
          </cell>
          <cell r="Q19">
            <v>34</v>
          </cell>
        </row>
      </sheetData>
      <sheetData sheetId="11">
        <row r="14">
          <cell r="E14">
            <v>2992891</v>
          </cell>
          <cell r="F14">
            <v>0</v>
          </cell>
          <cell r="J14">
            <v>866472</v>
          </cell>
          <cell r="K14">
            <v>325367</v>
          </cell>
          <cell r="L14">
            <v>0</v>
          </cell>
          <cell r="N14">
            <v>1000</v>
          </cell>
          <cell r="O14">
            <v>0</v>
          </cell>
          <cell r="P14">
            <v>0</v>
          </cell>
          <cell r="Q14">
            <v>0</v>
          </cell>
          <cell r="R14">
            <v>2187195</v>
          </cell>
        </row>
        <row r="15">
          <cell r="E15">
            <v>8740357</v>
          </cell>
          <cell r="F15">
            <v>0</v>
          </cell>
          <cell r="J15">
            <v>1219244</v>
          </cell>
          <cell r="K15">
            <v>420626</v>
          </cell>
          <cell r="L15">
            <v>0</v>
          </cell>
          <cell r="N15">
            <v>0</v>
          </cell>
          <cell r="O15">
            <v>1303331</v>
          </cell>
          <cell r="P15">
            <v>0</v>
          </cell>
          <cell r="Q15">
            <v>0</v>
          </cell>
          <cell r="R15">
            <v>25229377</v>
          </cell>
        </row>
        <row r="16">
          <cell r="E16">
            <v>1070132</v>
          </cell>
          <cell r="F16">
            <v>0</v>
          </cell>
          <cell r="J16">
            <v>1959547</v>
          </cell>
          <cell r="K16">
            <v>11475303</v>
          </cell>
          <cell r="L16">
            <v>0</v>
          </cell>
          <cell r="N16">
            <v>0</v>
          </cell>
          <cell r="O16">
            <v>0</v>
          </cell>
          <cell r="P16">
            <v>0</v>
          </cell>
          <cell r="Q16">
            <v>0</v>
          </cell>
          <cell r="R16">
            <v>4955874</v>
          </cell>
        </row>
        <row r="17">
          <cell r="E17">
            <v>5017227</v>
          </cell>
          <cell r="F17">
            <v>0</v>
          </cell>
          <cell r="J17">
            <v>213906</v>
          </cell>
          <cell r="K17">
            <v>287777</v>
          </cell>
          <cell r="L17">
            <v>2849</v>
          </cell>
          <cell r="N17">
            <v>727236</v>
          </cell>
          <cell r="O17">
            <v>0</v>
          </cell>
          <cell r="P17">
            <v>0</v>
          </cell>
          <cell r="Q17">
            <v>0</v>
          </cell>
          <cell r="R17">
            <v>5472762</v>
          </cell>
        </row>
        <row r="18">
          <cell r="E18">
            <v>0</v>
          </cell>
          <cell r="F18">
            <v>0</v>
          </cell>
          <cell r="J18">
            <v>0</v>
          </cell>
          <cell r="K18">
            <v>0</v>
          </cell>
          <cell r="L18">
            <v>0</v>
          </cell>
          <cell r="N18">
            <v>0</v>
          </cell>
          <cell r="O18">
            <v>0</v>
          </cell>
          <cell r="P18">
            <v>0</v>
          </cell>
          <cell r="Q18">
            <v>0</v>
          </cell>
          <cell r="R18">
            <v>0</v>
          </cell>
        </row>
        <row r="19">
          <cell r="E19">
            <v>2994980</v>
          </cell>
          <cell r="F19">
            <v>0</v>
          </cell>
          <cell r="J19">
            <v>1098894</v>
          </cell>
          <cell r="K19">
            <v>248198</v>
          </cell>
          <cell r="L19">
            <v>0</v>
          </cell>
          <cell r="N19">
            <v>0</v>
          </cell>
          <cell r="O19">
            <v>0</v>
          </cell>
          <cell r="P19">
            <v>0</v>
          </cell>
          <cell r="Q19">
            <v>0</v>
          </cell>
          <cell r="R19">
            <v>13187652</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ua  mau an tuyen khong ro 9"/>
      <sheetName val="tổng hợp chỉ tiêu"/>
      <sheetName val="tk ds trong hs tiền"/>
      <sheetName val="tk ds trong hs việc"/>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6">
        <row r="13">
          <cell r="E13">
            <v>705056</v>
          </cell>
          <cell r="J13">
            <v>35641</v>
          </cell>
          <cell r="R13">
            <v>399318</v>
          </cell>
        </row>
        <row r="14">
          <cell r="E14">
            <v>866308</v>
          </cell>
          <cell r="J14">
            <v>86625</v>
          </cell>
          <cell r="R14">
            <v>1978604</v>
          </cell>
        </row>
        <row r="15">
          <cell r="E15">
            <v>3601332</v>
          </cell>
          <cell r="J15">
            <v>19152</v>
          </cell>
          <cell r="R15">
            <v>175091</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on doc 19 "/>
      <sheetName val="boi thuong 18 "/>
      <sheetName val="khang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 val="Án Ngân hàng khó khăn điển hình"/>
      <sheetName val="Sheet1"/>
    </sheetNames>
    <sheetDataSet>
      <sheetData sheetId="15">
        <row r="30">
          <cell r="C30">
            <v>57813574</v>
          </cell>
        </row>
        <row r="31">
          <cell r="C31">
            <v>22616962</v>
          </cell>
        </row>
      </sheetData>
      <sheetData sheetId="19">
        <row r="30">
          <cell r="C30" t="str">
            <v>6</v>
          </cell>
        </row>
        <row r="31">
          <cell r="C31" t="str">
            <v>28</v>
          </cell>
        </row>
      </sheetData>
      <sheetData sheetId="21">
        <row r="27">
          <cell r="C27" t="str">
            <v>8</v>
          </cell>
        </row>
        <row r="28">
          <cell r="C28" t="str">
            <v>20</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18">
        <row r="26">
          <cell r="C26">
            <v>32489</v>
          </cell>
        </row>
      </sheetData>
      <sheetData sheetId="22">
        <row r="28">
          <cell r="C28">
            <v>7</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ua  mau an tuyen khong ro 9"/>
      <sheetName val="tổng hợp chỉ tiêu"/>
      <sheetName val="tk ds trong hs tiền"/>
      <sheetName val="tk ds trong hs việc"/>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sheetDataSet>
      <sheetData sheetId="21">
        <row r="28">
          <cell r="C28">
            <v>49030</v>
          </cell>
        </row>
      </sheetData>
      <sheetData sheetId="25">
        <row r="28">
          <cell r="C28">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0.vml" /><Relationship Id="rId3" Type="http://schemas.openxmlformats.org/officeDocument/2006/relationships/drawing" Target="../drawings/drawing12.xml" /><Relationship Id="rId4"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2" customWidth="1"/>
    <col min="2" max="2" width="26.00390625" style="2" customWidth="1"/>
    <col min="3" max="3" width="16.625" style="2" customWidth="1"/>
    <col min="4" max="4" width="20.25390625" style="2" customWidth="1"/>
    <col min="5" max="5" width="12.625" style="2" customWidth="1"/>
    <col min="6" max="6" width="15.25390625" style="2" customWidth="1"/>
    <col min="7" max="7" width="12.375" style="2" customWidth="1"/>
    <col min="8" max="8" width="15.00390625" style="2" customWidth="1"/>
    <col min="9" max="16384" width="9.00390625" style="2" customWidth="1"/>
  </cols>
  <sheetData>
    <row r="1" spans="1:8" ht="19.5" customHeight="1">
      <c r="A1" s="857" t="s">
        <v>28</v>
      </c>
      <c r="B1" s="857"/>
      <c r="C1" s="854" t="s">
        <v>91</v>
      </c>
      <c r="D1" s="854"/>
      <c r="E1" s="854"/>
      <c r="F1" s="858" t="s">
        <v>87</v>
      </c>
      <c r="G1" s="858"/>
      <c r="H1" s="858"/>
    </row>
    <row r="2" spans="1:8" ht="33.75" customHeight="1">
      <c r="A2" s="859" t="s">
        <v>95</v>
      </c>
      <c r="B2" s="859"/>
      <c r="C2" s="854"/>
      <c r="D2" s="854"/>
      <c r="E2" s="854"/>
      <c r="F2" s="851" t="s">
        <v>88</v>
      </c>
      <c r="G2" s="851"/>
      <c r="H2" s="851"/>
    </row>
    <row r="3" spans="1:8" ht="19.5" customHeight="1">
      <c r="A3" s="9" t="s">
        <v>81</v>
      </c>
      <c r="B3" s="9"/>
      <c r="C3" s="27"/>
      <c r="D3" s="27"/>
      <c r="E3" s="27"/>
      <c r="F3" s="851" t="s">
        <v>89</v>
      </c>
      <c r="G3" s="851"/>
      <c r="H3" s="851"/>
    </row>
    <row r="4" spans="1:8" s="10" customFormat="1" ht="19.5" customHeight="1">
      <c r="A4" s="9"/>
      <c r="B4" s="9"/>
      <c r="D4" s="11"/>
      <c r="F4" s="12" t="s">
        <v>90</v>
      </c>
      <c r="G4" s="12"/>
      <c r="H4" s="12"/>
    </row>
    <row r="5" spans="1:8" s="26" customFormat="1" ht="36" customHeight="1">
      <c r="A5" s="870" t="s">
        <v>72</v>
      </c>
      <c r="B5" s="871"/>
      <c r="C5" s="874" t="s">
        <v>85</v>
      </c>
      <c r="D5" s="875"/>
      <c r="E5" s="876" t="s">
        <v>84</v>
      </c>
      <c r="F5" s="876"/>
      <c r="G5" s="876"/>
      <c r="H5" s="853"/>
    </row>
    <row r="6" spans="1:8" s="26" customFormat="1" ht="20.25" customHeight="1">
      <c r="A6" s="872"/>
      <c r="B6" s="873"/>
      <c r="C6" s="855" t="s">
        <v>3</v>
      </c>
      <c r="D6" s="855" t="s">
        <v>92</v>
      </c>
      <c r="E6" s="852" t="s">
        <v>86</v>
      </c>
      <c r="F6" s="853"/>
      <c r="G6" s="852" t="s">
        <v>93</v>
      </c>
      <c r="H6" s="853"/>
    </row>
    <row r="7" spans="1:8" s="26" customFormat="1" ht="52.5" customHeight="1">
      <c r="A7" s="872"/>
      <c r="B7" s="873"/>
      <c r="C7" s="856"/>
      <c r="D7" s="856"/>
      <c r="E7" s="8" t="s">
        <v>3</v>
      </c>
      <c r="F7" s="8" t="s">
        <v>10</v>
      </c>
      <c r="G7" s="8" t="s">
        <v>3</v>
      </c>
      <c r="H7" s="8" t="s">
        <v>10</v>
      </c>
    </row>
    <row r="8" spans="1:8" ht="15" customHeight="1">
      <c r="A8" s="861" t="s">
        <v>6</v>
      </c>
      <c r="B8" s="862"/>
      <c r="C8" s="13">
        <v>1</v>
      </c>
      <c r="D8" s="13" t="s">
        <v>53</v>
      </c>
      <c r="E8" s="13" t="s">
        <v>58</v>
      </c>
      <c r="F8" s="13" t="s">
        <v>73</v>
      </c>
      <c r="G8" s="13" t="s">
        <v>74</v>
      </c>
      <c r="H8" s="13" t="s">
        <v>75</v>
      </c>
    </row>
    <row r="9" spans="1:8" ht="26.25" customHeight="1">
      <c r="A9" s="863" t="s">
        <v>41</v>
      </c>
      <c r="B9" s="864"/>
      <c r="C9" s="13"/>
      <c r="D9" s="13"/>
      <c r="E9" s="13"/>
      <c r="F9" s="13"/>
      <c r="G9" s="13"/>
      <c r="H9" s="13"/>
    </row>
    <row r="10" spans="1:8" ht="24.75" customHeight="1">
      <c r="A10" s="14" t="s">
        <v>0</v>
      </c>
      <c r="B10" s="15" t="s">
        <v>12</v>
      </c>
      <c r="C10" s="7"/>
      <c r="D10" s="16"/>
      <c r="E10" s="16"/>
      <c r="F10" s="16"/>
      <c r="G10" s="16"/>
      <c r="H10" s="16"/>
    </row>
    <row r="11" spans="1:8" ht="24.75" customHeight="1">
      <c r="A11" s="17" t="s">
        <v>1</v>
      </c>
      <c r="B11" s="18" t="s">
        <v>13</v>
      </c>
      <c r="C11" s="7"/>
      <c r="D11" s="16"/>
      <c r="E11" s="16"/>
      <c r="F11" s="16"/>
      <c r="G11" s="16"/>
      <c r="H11" s="16"/>
    </row>
    <row r="12" spans="1:8" ht="24.75" customHeight="1">
      <c r="A12" s="19" t="s">
        <v>52</v>
      </c>
      <c r="B12" s="7" t="s">
        <v>14</v>
      </c>
      <c r="C12" s="7"/>
      <c r="D12" s="16"/>
      <c r="E12" s="16"/>
      <c r="F12" s="16"/>
      <c r="G12" s="16"/>
      <c r="H12" s="16"/>
    </row>
    <row r="13" spans="1:8" ht="24.75" customHeight="1">
      <c r="A13" s="19" t="s">
        <v>53</v>
      </c>
      <c r="B13" s="7" t="s">
        <v>14</v>
      </c>
      <c r="C13" s="7"/>
      <c r="D13" s="16"/>
      <c r="E13" s="16"/>
      <c r="F13" s="16"/>
      <c r="G13" s="16"/>
      <c r="H13" s="16"/>
    </row>
    <row r="14" spans="1:8" ht="24.75" customHeight="1">
      <c r="A14" s="19" t="s">
        <v>58</v>
      </c>
      <c r="B14" s="7" t="s">
        <v>14</v>
      </c>
      <c r="C14" s="7"/>
      <c r="D14" s="16"/>
      <c r="E14" s="16"/>
      <c r="F14" s="16"/>
      <c r="G14" s="16"/>
      <c r="H14" s="16"/>
    </row>
    <row r="15" spans="1:8" ht="24.75" customHeight="1">
      <c r="A15" s="19" t="s">
        <v>20</v>
      </c>
      <c r="B15" s="28" t="s">
        <v>20</v>
      </c>
      <c r="C15" s="20"/>
      <c r="D15" s="21"/>
      <c r="E15" s="21"/>
      <c r="F15" s="21"/>
      <c r="G15" s="21"/>
      <c r="H15" s="21"/>
    </row>
    <row r="16" spans="2:8" ht="16.5" customHeight="1">
      <c r="B16" s="865" t="s">
        <v>68</v>
      </c>
      <c r="C16" s="865"/>
      <c r="D16" s="29"/>
      <c r="E16" s="867" t="s">
        <v>21</v>
      </c>
      <c r="F16" s="867"/>
      <c r="G16" s="867"/>
      <c r="H16" s="867"/>
    </row>
    <row r="17" spans="2:8" ht="15.75" customHeight="1">
      <c r="B17" s="865"/>
      <c r="C17" s="865"/>
      <c r="D17" s="29"/>
      <c r="E17" s="868" t="s">
        <v>46</v>
      </c>
      <c r="F17" s="868"/>
      <c r="G17" s="868"/>
      <c r="H17" s="868"/>
    </row>
    <row r="18" spans="2:8" s="30" customFormat="1" ht="15.75" customHeight="1">
      <c r="B18" s="865"/>
      <c r="C18" s="865"/>
      <c r="D18" s="31"/>
      <c r="E18" s="869" t="s">
        <v>67</v>
      </c>
      <c r="F18" s="869"/>
      <c r="G18" s="869"/>
      <c r="H18" s="869"/>
    </row>
    <row r="20" ht="15.75">
      <c r="B20" s="22"/>
    </row>
    <row r="22" ht="15.75" hidden="1">
      <c r="A22" s="23" t="s">
        <v>49</v>
      </c>
    </row>
    <row r="23" spans="1:3" ht="15.75" hidden="1">
      <c r="A23" s="24"/>
      <c r="B23" s="866" t="s">
        <v>59</v>
      </c>
      <c r="C23" s="866"/>
    </row>
    <row r="24" spans="1:8" ht="15.75" customHeight="1" hidden="1">
      <c r="A24" s="25" t="s">
        <v>27</v>
      </c>
      <c r="B24" s="860" t="s">
        <v>63</v>
      </c>
      <c r="C24" s="860"/>
      <c r="D24" s="25"/>
      <c r="E24" s="25"/>
      <c r="F24" s="25"/>
      <c r="G24" s="25"/>
      <c r="H24" s="25"/>
    </row>
    <row r="25" spans="1:8" ht="15" customHeight="1" hidden="1">
      <c r="A25" s="25"/>
      <c r="B25" s="860" t="s">
        <v>66</v>
      </c>
      <c r="C25" s="860"/>
      <c r="D25" s="860"/>
      <c r="E25" s="25"/>
      <c r="F25" s="25"/>
      <c r="G25" s="25"/>
      <c r="H25" s="25"/>
    </row>
    <row r="26" spans="2:3" ht="15.75">
      <c r="B26" s="26"/>
      <c r="C26" s="26"/>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44" customWidth="1"/>
    <col min="2" max="2" width="23.625" style="332" customWidth="1"/>
    <col min="3" max="3" width="9.25390625" style="332" customWidth="1"/>
    <col min="4" max="4" width="15.375" style="332" customWidth="1"/>
    <col min="5" max="5" width="8.375" style="332" customWidth="1"/>
    <col min="6" max="6" width="10.75390625" style="332" customWidth="1"/>
    <col min="7" max="7" width="8.25390625" style="332" customWidth="1"/>
    <col min="8" max="8" width="9.875" style="332" customWidth="1"/>
    <col min="9" max="9" width="8.00390625" style="332" customWidth="1"/>
    <col min="10" max="10" width="12.25390625" style="332" customWidth="1"/>
    <col min="11" max="11" width="9.25390625" style="332" customWidth="1"/>
    <col min="12" max="12" width="11.50390625" style="332" customWidth="1"/>
    <col min="13" max="28" width="8.00390625" style="332" customWidth="1"/>
    <col min="29" max="29" width="8.375" style="332" customWidth="1"/>
    <col min="30" max="30" width="8.00390625" style="332" customWidth="1"/>
    <col min="31" max="31" width="11.25390625" style="332" customWidth="1"/>
    <col min="32" max="32" width="13.50390625" style="332" customWidth="1"/>
    <col min="33" max="16384" width="8.00390625" style="332" customWidth="1"/>
  </cols>
  <sheetData>
    <row r="1" spans="1:12" ht="20.25" customHeight="1">
      <c r="A1" s="1053" t="s">
        <v>323</v>
      </c>
      <c r="B1" s="1053"/>
      <c r="C1" s="1053"/>
      <c r="D1" s="1056" t="s">
        <v>450</v>
      </c>
      <c r="E1" s="1056"/>
      <c r="F1" s="1056"/>
      <c r="G1" s="1056"/>
      <c r="H1" s="1056"/>
      <c r="I1" s="1056"/>
      <c r="J1" s="200" t="s">
        <v>451</v>
      </c>
      <c r="K1" s="331"/>
      <c r="L1" s="331"/>
    </row>
    <row r="2" spans="1:12" ht="18.75" customHeight="1">
      <c r="A2" s="1054" t="s">
        <v>409</v>
      </c>
      <c r="B2" s="1054"/>
      <c r="C2" s="1054"/>
      <c r="D2" s="1143" t="s">
        <v>324</v>
      </c>
      <c r="E2" s="1143"/>
      <c r="F2" s="1143"/>
      <c r="G2" s="1143"/>
      <c r="H2" s="1143"/>
      <c r="I2" s="1143"/>
      <c r="J2" s="1053" t="s">
        <v>452</v>
      </c>
      <c r="K2" s="1053"/>
      <c r="L2" s="1053"/>
    </row>
    <row r="3" spans="1:12" ht="17.25">
      <c r="A3" s="1054" t="s">
        <v>361</v>
      </c>
      <c r="B3" s="1054"/>
      <c r="C3" s="1054"/>
      <c r="D3" s="1144" t="s">
        <v>453</v>
      </c>
      <c r="E3" s="1145"/>
      <c r="F3" s="1145"/>
      <c r="G3" s="1145"/>
      <c r="H3" s="1145"/>
      <c r="I3" s="1145"/>
      <c r="J3" s="203" t="s">
        <v>469</v>
      </c>
      <c r="K3" s="203"/>
      <c r="L3" s="203"/>
    </row>
    <row r="4" spans="1:12" ht="15.75">
      <c r="A4" s="1140" t="s">
        <v>454</v>
      </c>
      <c r="B4" s="1140"/>
      <c r="C4" s="1140"/>
      <c r="D4" s="1141"/>
      <c r="E4" s="1141"/>
      <c r="F4" s="1141"/>
      <c r="G4" s="1141"/>
      <c r="H4" s="1141"/>
      <c r="I4" s="1141"/>
      <c r="J4" s="1059" t="s">
        <v>411</v>
      </c>
      <c r="K4" s="1059"/>
      <c r="L4" s="1059"/>
    </row>
    <row r="5" spans="1:13" ht="15.75">
      <c r="A5" s="333"/>
      <c r="B5" s="333"/>
      <c r="C5" s="334"/>
      <c r="D5" s="334"/>
      <c r="E5" s="202"/>
      <c r="J5" s="335" t="s">
        <v>455</v>
      </c>
      <c r="K5" s="250"/>
      <c r="L5" s="250"/>
      <c r="M5" s="250"/>
    </row>
    <row r="6" spans="1:13" s="338" customFormat="1" ht="24.75" customHeight="1">
      <c r="A6" s="1134" t="s">
        <v>72</v>
      </c>
      <c r="B6" s="1135"/>
      <c r="C6" s="1132" t="s">
        <v>456</v>
      </c>
      <c r="D6" s="1132"/>
      <c r="E6" s="1132"/>
      <c r="F6" s="1132"/>
      <c r="G6" s="1132"/>
      <c r="H6" s="1132"/>
      <c r="I6" s="1132" t="s">
        <v>325</v>
      </c>
      <c r="J6" s="1132"/>
      <c r="K6" s="1132"/>
      <c r="L6" s="1132"/>
      <c r="M6" s="337"/>
    </row>
    <row r="7" spans="1:13" s="338" customFormat="1" ht="17.25" customHeight="1">
      <c r="A7" s="1136"/>
      <c r="B7" s="1137"/>
      <c r="C7" s="1132" t="s">
        <v>38</v>
      </c>
      <c r="D7" s="1132"/>
      <c r="E7" s="1132" t="s">
        <v>7</v>
      </c>
      <c r="F7" s="1132"/>
      <c r="G7" s="1132"/>
      <c r="H7" s="1132"/>
      <c r="I7" s="1132" t="s">
        <v>326</v>
      </c>
      <c r="J7" s="1132"/>
      <c r="K7" s="1132" t="s">
        <v>327</v>
      </c>
      <c r="L7" s="1132"/>
      <c r="M7" s="337"/>
    </row>
    <row r="8" spans="1:12" s="338" customFormat="1" ht="27.75" customHeight="1">
      <c r="A8" s="1136"/>
      <c r="B8" s="1137"/>
      <c r="C8" s="1132"/>
      <c r="D8" s="1132"/>
      <c r="E8" s="1132" t="s">
        <v>328</v>
      </c>
      <c r="F8" s="1132"/>
      <c r="G8" s="1132" t="s">
        <v>329</v>
      </c>
      <c r="H8" s="1132"/>
      <c r="I8" s="1132"/>
      <c r="J8" s="1132"/>
      <c r="K8" s="1132"/>
      <c r="L8" s="1132"/>
    </row>
    <row r="9" spans="1:12" s="338" customFormat="1" ht="24.75" customHeight="1">
      <c r="A9" s="1138"/>
      <c r="B9" s="1139"/>
      <c r="C9" s="336" t="s">
        <v>330</v>
      </c>
      <c r="D9" s="336" t="s">
        <v>10</v>
      </c>
      <c r="E9" s="336" t="s">
        <v>3</v>
      </c>
      <c r="F9" s="336" t="s">
        <v>331</v>
      </c>
      <c r="G9" s="336" t="s">
        <v>3</v>
      </c>
      <c r="H9" s="336" t="s">
        <v>331</v>
      </c>
      <c r="I9" s="336" t="s">
        <v>3</v>
      </c>
      <c r="J9" s="336" t="s">
        <v>331</v>
      </c>
      <c r="K9" s="336" t="s">
        <v>3</v>
      </c>
      <c r="L9" s="336" t="s">
        <v>331</v>
      </c>
    </row>
    <row r="10" spans="1:12" s="340" customFormat="1" ht="15.75">
      <c r="A10" s="1038" t="s">
        <v>6</v>
      </c>
      <c r="B10" s="1039"/>
      <c r="C10" s="339">
        <v>1</v>
      </c>
      <c r="D10" s="339">
        <v>2</v>
      </c>
      <c r="E10" s="339">
        <v>3</v>
      </c>
      <c r="F10" s="339">
        <v>4</v>
      </c>
      <c r="G10" s="339">
        <v>5</v>
      </c>
      <c r="H10" s="339">
        <v>6</v>
      </c>
      <c r="I10" s="339">
        <v>7</v>
      </c>
      <c r="J10" s="339">
        <v>8</v>
      </c>
      <c r="K10" s="339">
        <v>9</v>
      </c>
      <c r="L10" s="339">
        <v>10</v>
      </c>
    </row>
    <row r="11" spans="1:12" s="340" customFormat="1" ht="30.75" customHeight="1">
      <c r="A11" s="1050" t="s">
        <v>406</v>
      </c>
      <c r="B11" s="1051"/>
      <c r="C11" s="257">
        <f aca="true" t="shared" si="0" ref="C11:L11">C13-C12</f>
        <v>0</v>
      </c>
      <c r="D11" s="257">
        <f t="shared" si="0"/>
        <v>0</v>
      </c>
      <c r="E11" s="257">
        <f t="shared" si="0"/>
        <v>0</v>
      </c>
      <c r="F11" s="257">
        <f t="shared" si="0"/>
        <v>0</v>
      </c>
      <c r="G11" s="257">
        <f t="shared" si="0"/>
        <v>0</v>
      </c>
      <c r="H11" s="257">
        <f t="shared" si="0"/>
        <v>0</v>
      </c>
      <c r="I11" s="257">
        <f t="shared" si="0"/>
        <v>0</v>
      </c>
      <c r="J11" s="257">
        <f t="shared" si="0"/>
        <v>0</v>
      </c>
      <c r="K11" s="257">
        <f t="shared" si="0"/>
        <v>0</v>
      </c>
      <c r="L11" s="257">
        <f t="shared" si="0"/>
        <v>0</v>
      </c>
    </row>
    <row r="12" spans="1:12" s="340" customFormat="1" ht="27" customHeight="1">
      <c r="A12" s="1029" t="s">
        <v>407</v>
      </c>
      <c r="B12" s="1030"/>
      <c r="C12" s="258">
        <v>0</v>
      </c>
      <c r="D12" s="258">
        <v>0</v>
      </c>
      <c r="E12" s="258">
        <v>0</v>
      </c>
      <c r="F12" s="258">
        <v>0</v>
      </c>
      <c r="G12" s="258">
        <v>0</v>
      </c>
      <c r="H12" s="258">
        <v>0</v>
      </c>
      <c r="I12" s="258">
        <v>0</v>
      </c>
      <c r="J12" s="258">
        <v>0</v>
      </c>
      <c r="K12" s="258">
        <v>0</v>
      </c>
      <c r="L12" s="258">
        <v>0</v>
      </c>
    </row>
    <row r="13" spans="1:32" s="340" customFormat="1" ht="17.25" customHeight="1">
      <c r="A13" s="1032" t="s">
        <v>37</v>
      </c>
      <c r="B13" s="1033"/>
      <c r="C13" s="341">
        <f aca="true" t="shared" si="1" ref="C13:L13">C14+C15</f>
        <v>0</v>
      </c>
      <c r="D13" s="341">
        <f t="shared" si="1"/>
        <v>0</v>
      </c>
      <c r="E13" s="341">
        <f t="shared" si="1"/>
        <v>0</v>
      </c>
      <c r="F13" s="341">
        <f t="shared" si="1"/>
        <v>0</v>
      </c>
      <c r="G13" s="341">
        <f t="shared" si="1"/>
        <v>0</v>
      </c>
      <c r="H13" s="341">
        <f t="shared" si="1"/>
        <v>0</v>
      </c>
      <c r="I13" s="341">
        <f t="shared" si="1"/>
        <v>0</v>
      </c>
      <c r="J13" s="341">
        <f t="shared" si="1"/>
        <v>0</v>
      </c>
      <c r="K13" s="341">
        <f t="shared" si="1"/>
        <v>0</v>
      </c>
      <c r="L13" s="341">
        <f t="shared" si="1"/>
        <v>0</v>
      </c>
      <c r="AF13" s="340">
        <f>AC14-AC15</f>
        <v>0</v>
      </c>
    </row>
    <row r="14" spans="1:37" s="342" customFormat="1" ht="17.25" customHeight="1">
      <c r="A14" s="206" t="s">
        <v>0</v>
      </c>
      <c r="B14" s="207" t="s">
        <v>98</v>
      </c>
      <c r="C14" s="341">
        <f>C15+C16</f>
        <v>0</v>
      </c>
      <c r="D14" s="341">
        <f>D15+D16</f>
        <v>0</v>
      </c>
      <c r="E14" s="261">
        <v>0</v>
      </c>
      <c r="F14" s="261">
        <v>0</v>
      </c>
      <c r="G14" s="261">
        <v>0</v>
      </c>
      <c r="H14" s="261">
        <v>0</v>
      </c>
      <c r="I14" s="261">
        <v>0</v>
      </c>
      <c r="J14" s="261">
        <v>0</v>
      </c>
      <c r="K14" s="261">
        <v>0</v>
      </c>
      <c r="L14" s="261">
        <v>0</v>
      </c>
      <c r="AK14" s="343"/>
    </row>
    <row r="15" spans="1:12" s="342" customFormat="1" ht="17.25" customHeight="1">
      <c r="A15" s="263" t="s">
        <v>1</v>
      </c>
      <c r="B15" s="207" t="s">
        <v>19</v>
      </c>
      <c r="C15" s="341">
        <f aca="true" t="shared" si="2" ref="C15:L15">C16+C17+C18+C19+C20+C21+C22+C23+C24+C25+C26</f>
        <v>0</v>
      </c>
      <c r="D15" s="341">
        <f t="shared" si="2"/>
        <v>0</v>
      </c>
      <c r="E15" s="341">
        <f t="shared" si="2"/>
        <v>0</v>
      </c>
      <c r="F15" s="341">
        <f t="shared" si="2"/>
        <v>0</v>
      </c>
      <c r="G15" s="341">
        <f t="shared" si="2"/>
        <v>0</v>
      </c>
      <c r="H15" s="341">
        <f t="shared" si="2"/>
        <v>0</v>
      </c>
      <c r="I15" s="341">
        <f t="shared" si="2"/>
        <v>0</v>
      </c>
      <c r="J15" s="341">
        <f t="shared" si="2"/>
        <v>0</v>
      </c>
      <c r="K15" s="341">
        <f t="shared" si="2"/>
        <v>0</v>
      </c>
      <c r="L15" s="341">
        <f t="shared" si="2"/>
        <v>0</v>
      </c>
    </row>
    <row r="16" spans="1:38" s="342" customFormat="1" ht="17.25" customHeight="1">
      <c r="A16" s="209">
        <v>1</v>
      </c>
      <c r="B16" s="77" t="s">
        <v>376</v>
      </c>
      <c r="C16" s="341">
        <f aca="true" t="shared" si="3" ref="C16:C26">E16+G16</f>
        <v>0</v>
      </c>
      <c r="D16" s="341">
        <f aca="true" t="shared" si="4" ref="D16:D26">F16+H16</f>
        <v>0</v>
      </c>
      <c r="E16" s="261">
        <v>0</v>
      </c>
      <c r="F16" s="261">
        <v>0</v>
      </c>
      <c r="G16" s="261">
        <v>0</v>
      </c>
      <c r="H16" s="261">
        <v>0</v>
      </c>
      <c r="I16" s="261">
        <v>0</v>
      </c>
      <c r="J16" s="261">
        <v>0</v>
      </c>
      <c r="K16" s="261">
        <v>0</v>
      </c>
      <c r="L16" s="261">
        <v>0</v>
      </c>
      <c r="AL16" s="343"/>
    </row>
    <row r="17" spans="1:32" s="342" customFormat="1" ht="17.25" customHeight="1">
      <c r="A17" s="209">
        <v>2</v>
      </c>
      <c r="B17" s="77" t="s">
        <v>408</v>
      </c>
      <c r="C17" s="341">
        <f t="shared" si="3"/>
        <v>0</v>
      </c>
      <c r="D17" s="341">
        <f t="shared" si="4"/>
        <v>0</v>
      </c>
      <c r="E17" s="261">
        <v>0</v>
      </c>
      <c r="F17" s="261">
        <v>0</v>
      </c>
      <c r="G17" s="261">
        <v>0</v>
      </c>
      <c r="H17" s="261">
        <v>0</v>
      </c>
      <c r="I17" s="261">
        <v>0</v>
      </c>
      <c r="J17" s="261">
        <v>0</v>
      </c>
      <c r="K17" s="261">
        <v>0</v>
      </c>
      <c r="L17" s="261">
        <v>0</v>
      </c>
      <c r="AF17" s="343" t="e">
        <f>(R17-D17)/D17</f>
        <v>#DIV/0!</v>
      </c>
    </row>
    <row r="18" spans="1:12" s="342" customFormat="1" ht="17.25" customHeight="1">
      <c r="A18" s="209">
        <v>3</v>
      </c>
      <c r="B18" s="77" t="s">
        <v>379</v>
      </c>
      <c r="C18" s="341">
        <f t="shared" si="3"/>
        <v>0</v>
      </c>
      <c r="D18" s="341">
        <f t="shared" si="4"/>
        <v>0</v>
      </c>
      <c r="E18" s="261">
        <v>0</v>
      </c>
      <c r="F18" s="261">
        <v>0</v>
      </c>
      <c r="G18" s="261">
        <v>0</v>
      </c>
      <c r="H18" s="261">
        <v>0</v>
      </c>
      <c r="I18" s="261">
        <v>0</v>
      </c>
      <c r="J18" s="261">
        <v>0</v>
      </c>
      <c r="K18" s="261">
        <v>0</v>
      </c>
      <c r="L18" s="261">
        <v>0</v>
      </c>
    </row>
    <row r="19" spans="1:12" s="342" customFormat="1" ht="17.25" customHeight="1">
      <c r="A19" s="209">
        <v>4</v>
      </c>
      <c r="B19" s="77" t="s">
        <v>380</v>
      </c>
      <c r="C19" s="341">
        <f t="shared" si="3"/>
        <v>0</v>
      </c>
      <c r="D19" s="341">
        <f t="shared" si="4"/>
        <v>0</v>
      </c>
      <c r="E19" s="261">
        <v>0</v>
      </c>
      <c r="F19" s="261">
        <v>0</v>
      </c>
      <c r="G19" s="261">
        <v>0</v>
      </c>
      <c r="H19" s="261">
        <v>0</v>
      </c>
      <c r="I19" s="261">
        <v>0</v>
      </c>
      <c r="J19" s="261">
        <v>0</v>
      </c>
      <c r="K19" s="261">
        <v>0</v>
      </c>
      <c r="L19" s="261">
        <v>0</v>
      </c>
    </row>
    <row r="20" spans="1:12" s="342" customFormat="1" ht="17.25" customHeight="1">
      <c r="A20" s="209">
        <v>5</v>
      </c>
      <c r="B20" s="77" t="s">
        <v>381</v>
      </c>
      <c r="C20" s="341">
        <f t="shared" si="3"/>
        <v>0</v>
      </c>
      <c r="D20" s="341">
        <f t="shared" si="4"/>
        <v>0</v>
      </c>
      <c r="E20" s="261">
        <v>0</v>
      </c>
      <c r="F20" s="261">
        <v>0</v>
      </c>
      <c r="G20" s="261">
        <v>0</v>
      </c>
      <c r="H20" s="261">
        <v>0</v>
      </c>
      <c r="I20" s="261">
        <v>0</v>
      </c>
      <c r="J20" s="261">
        <v>0</v>
      </c>
      <c r="K20" s="261">
        <v>0</v>
      </c>
      <c r="L20" s="261">
        <v>0</v>
      </c>
    </row>
    <row r="21" spans="1:39" s="342" customFormat="1" ht="17.25" customHeight="1">
      <c r="A21" s="209">
        <v>6</v>
      </c>
      <c r="B21" s="77" t="s">
        <v>382</v>
      </c>
      <c r="C21" s="341">
        <f t="shared" si="3"/>
        <v>0</v>
      </c>
      <c r="D21" s="341">
        <f t="shared" si="4"/>
        <v>0</v>
      </c>
      <c r="E21" s="261">
        <v>0</v>
      </c>
      <c r="F21" s="261">
        <v>0</v>
      </c>
      <c r="G21" s="261">
        <v>0</v>
      </c>
      <c r="H21" s="261">
        <v>0</v>
      </c>
      <c r="I21" s="261">
        <v>0</v>
      </c>
      <c r="J21" s="261">
        <v>0</v>
      </c>
      <c r="K21" s="261">
        <v>0</v>
      </c>
      <c r="L21" s="261">
        <v>0</v>
      </c>
      <c r="AJ21" s="342">
        <f>AI20-AI21</f>
        <v>0</v>
      </c>
      <c r="AK21" s="342">
        <v>1653</v>
      </c>
      <c r="AL21" s="342">
        <f>AI20-AK21</f>
        <v>-1653</v>
      </c>
      <c r="AM21" s="343" t="e">
        <f>AL21/AI20</f>
        <v>#DIV/0!</v>
      </c>
    </row>
    <row r="22" spans="1:39" s="342" customFormat="1" ht="17.25" customHeight="1">
      <c r="A22" s="209">
        <v>7</v>
      </c>
      <c r="B22" s="77" t="s">
        <v>387</v>
      </c>
      <c r="C22" s="341">
        <f t="shared" si="3"/>
        <v>0</v>
      </c>
      <c r="D22" s="341">
        <f t="shared" si="4"/>
        <v>0</v>
      </c>
      <c r="E22" s="261">
        <v>0</v>
      </c>
      <c r="F22" s="261">
        <v>0</v>
      </c>
      <c r="G22" s="261">
        <v>0</v>
      </c>
      <c r="H22" s="261">
        <v>0</v>
      </c>
      <c r="I22" s="261">
        <v>0</v>
      </c>
      <c r="J22" s="261">
        <v>0</v>
      </c>
      <c r="K22" s="261">
        <v>0</v>
      </c>
      <c r="L22" s="261">
        <v>0</v>
      </c>
      <c r="AM22" s="343" t="e">
        <f>AN20-AM21</f>
        <v>#DIV/0!</v>
      </c>
    </row>
    <row r="23" spans="1:12" s="342" customFormat="1" ht="17.25" customHeight="1">
      <c r="A23" s="209">
        <v>8</v>
      </c>
      <c r="B23" s="77" t="s">
        <v>389</v>
      </c>
      <c r="C23" s="341">
        <f t="shared" si="3"/>
        <v>0</v>
      </c>
      <c r="D23" s="341">
        <f t="shared" si="4"/>
        <v>0</v>
      </c>
      <c r="E23" s="261">
        <v>0</v>
      </c>
      <c r="F23" s="261">
        <v>0</v>
      </c>
      <c r="G23" s="261">
        <v>0</v>
      </c>
      <c r="H23" s="261">
        <v>0</v>
      </c>
      <c r="I23" s="261">
        <v>0</v>
      </c>
      <c r="J23" s="261">
        <v>0</v>
      </c>
      <c r="K23" s="261">
        <v>0</v>
      </c>
      <c r="L23" s="261">
        <v>0</v>
      </c>
    </row>
    <row r="24" spans="1:36" s="342" customFormat="1" ht="17.25" customHeight="1">
      <c r="A24" s="209">
        <v>9</v>
      </c>
      <c r="B24" s="77" t="s">
        <v>390</v>
      </c>
      <c r="C24" s="341">
        <f t="shared" si="3"/>
        <v>0</v>
      </c>
      <c r="D24" s="341">
        <f t="shared" si="4"/>
        <v>0</v>
      </c>
      <c r="E24" s="261">
        <v>0</v>
      </c>
      <c r="F24" s="261">
        <v>0</v>
      </c>
      <c r="G24" s="261">
        <v>0</v>
      </c>
      <c r="H24" s="261">
        <v>0</v>
      </c>
      <c r="I24" s="261">
        <v>0</v>
      </c>
      <c r="J24" s="261">
        <v>0</v>
      </c>
      <c r="K24" s="261">
        <v>0</v>
      </c>
      <c r="L24" s="261">
        <v>0</v>
      </c>
      <c r="AJ24" s="342">
        <f>AI23-AI24</f>
        <v>0</v>
      </c>
    </row>
    <row r="25" spans="1:36" s="342" customFormat="1" ht="17.25" customHeight="1">
      <c r="A25" s="209">
        <v>10</v>
      </c>
      <c r="B25" s="77" t="s">
        <v>391</v>
      </c>
      <c r="C25" s="341">
        <f t="shared" si="3"/>
        <v>0</v>
      </c>
      <c r="D25" s="341">
        <f t="shared" si="4"/>
        <v>0</v>
      </c>
      <c r="E25" s="261">
        <v>0</v>
      </c>
      <c r="F25" s="261">
        <v>0</v>
      </c>
      <c r="G25" s="261">
        <v>0</v>
      </c>
      <c r="H25" s="261">
        <v>0</v>
      </c>
      <c r="I25" s="261">
        <v>0</v>
      </c>
      <c r="J25" s="261">
        <v>0</v>
      </c>
      <c r="K25" s="261">
        <v>0</v>
      </c>
      <c r="L25" s="261">
        <v>0</v>
      </c>
      <c r="AJ25" s="343" t="e">
        <f>AI24/AI25</f>
        <v>#DIV/0!</v>
      </c>
    </row>
    <row r="26" spans="1:44" s="342" customFormat="1" ht="17.25" customHeight="1">
      <c r="A26" s="209">
        <v>11</v>
      </c>
      <c r="B26" s="77" t="s">
        <v>393</v>
      </c>
      <c r="C26" s="341">
        <f t="shared" si="3"/>
        <v>0</v>
      </c>
      <c r="D26" s="341">
        <f t="shared" si="4"/>
        <v>0</v>
      </c>
      <c r="E26" s="261">
        <v>0</v>
      </c>
      <c r="F26" s="261">
        <v>0</v>
      </c>
      <c r="G26" s="261">
        <v>0</v>
      </c>
      <c r="H26" s="261">
        <v>0</v>
      </c>
      <c r="I26" s="261">
        <v>0</v>
      </c>
      <c r="J26" s="261">
        <v>0</v>
      </c>
      <c r="K26" s="261">
        <v>0</v>
      </c>
      <c r="L26" s="261">
        <v>0</v>
      </c>
      <c r="AR26" s="343"/>
    </row>
    <row r="27" ht="7.5" customHeight="1"/>
    <row r="28" spans="1:35" s="201" customFormat="1" ht="15.75" customHeight="1">
      <c r="A28" s="211"/>
      <c r="B28" s="1048" t="s">
        <v>394</v>
      </c>
      <c r="C28" s="1048"/>
      <c r="D28" s="1048"/>
      <c r="E28" s="213"/>
      <c r="F28" s="267"/>
      <c r="G28" s="267"/>
      <c r="H28" s="1047" t="s">
        <v>394</v>
      </c>
      <c r="I28" s="1047"/>
      <c r="J28" s="1047"/>
      <c r="K28" s="1047"/>
      <c r="L28" s="1047"/>
      <c r="AG28" s="201" t="s">
        <v>395</v>
      </c>
      <c r="AI28" s="199">
        <f>82/88</f>
        <v>0.9318181818181818</v>
      </c>
    </row>
    <row r="29" spans="1:12" s="201" customFormat="1" ht="19.5" customHeight="1">
      <c r="A29" s="211"/>
      <c r="B29" s="1049" t="s">
        <v>332</v>
      </c>
      <c r="C29" s="1049"/>
      <c r="D29" s="1049"/>
      <c r="E29" s="213"/>
      <c r="F29" s="214"/>
      <c r="G29" s="214"/>
      <c r="H29" s="1052" t="s">
        <v>250</v>
      </c>
      <c r="I29" s="1052"/>
      <c r="J29" s="1052"/>
      <c r="K29" s="1052"/>
      <c r="L29" s="1052"/>
    </row>
    <row r="30" spans="1:12" s="205" customFormat="1" ht="15" customHeight="1">
      <c r="A30" s="211"/>
      <c r="B30" s="1133"/>
      <c r="C30" s="1133"/>
      <c r="D30" s="1133"/>
      <c r="E30" s="213"/>
      <c r="F30" s="214"/>
      <c r="G30" s="214"/>
      <c r="H30" s="1005"/>
      <c r="I30" s="1005"/>
      <c r="J30" s="1005"/>
      <c r="K30" s="1005"/>
      <c r="L30" s="1005"/>
    </row>
    <row r="31" spans="1:12" s="201" customFormat="1" ht="15" customHeight="1">
      <c r="A31" s="211"/>
      <c r="B31" s="212"/>
      <c r="C31" s="212"/>
      <c r="D31" s="213"/>
      <c r="E31" s="213"/>
      <c r="F31" s="214"/>
      <c r="G31" s="214"/>
      <c r="H31" s="216"/>
      <c r="I31" s="216"/>
      <c r="J31" s="216"/>
      <c r="K31" s="216"/>
      <c r="L31" s="216"/>
    </row>
    <row r="32" spans="1:12" s="201" customFormat="1" ht="15" customHeight="1">
      <c r="A32" s="211"/>
      <c r="B32" s="212"/>
      <c r="C32" s="212"/>
      <c r="D32" s="213"/>
      <c r="E32" s="213"/>
      <c r="F32" s="214"/>
      <c r="G32" s="214"/>
      <c r="H32" s="216"/>
      <c r="I32" s="216"/>
      <c r="J32" s="216"/>
      <c r="K32" s="216"/>
      <c r="L32" s="216"/>
    </row>
    <row r="33" spans="2:12" ht="19.5">
      <c r="B33" s="1131" t="s">
        <v>398</v>
      </c>
      <c r="C33" s="1131"/>
      <c r="D33" s="1131"/>
      <c r="E33" s="345"/>
      <c r="F33" s="345"/>
      <c r="G33" s="345"/>
      <c r="H33" s="345"/>
      <c r="I33" s="345"/>
      <c r="J33" s="346" t="s">
        <v>398</v>
      </c>
      <c r="K33" s="345"/>
      <c r="L33" s="345"/>
    </row>
    <row r="34" spans="2:12" ht="18.75">
      <c r="B34" s="345"/>
      <c r="C34" s="345"/>
      <c r="D34" s="345"/>
      <c r="E34" s="345"/>
      <c r="F34" s="345"/>
      <c r="G34" s="345"/>
      <c r="H34" s="345"/>
      <c r="I34" s="345"/>
      <c r="J34" s="345"/>
      <c r="K34" s="345"/>
      <c r="L34" s="345"/>
    </row>
    <row r="35" spans="2:12" ht="18.75">
      <c r="B35" s="345"/>
      <c r="C35" s="345"/>
      <c r="D35" s="345"/>
      <c r="E35" s="345"/>
      <c r="F35" s="345"/>
      <c r="G35" s="345"/>
      <c r="H35" s="345"/>
      <c r="I35" s="345"/>
      <c r="J35" s="345"/>
      <c r="K35" s="345"/>
      <c r="L35" s="345"/>
    </row>
    <row r="36" spans="1:12" s="193" customFormat="1" ht="18.75" hidden="1">
      <c r="A36" s="244" t="s">
        <v>47</v>
      </c>
      <c r="B36" s="195"/>
      <c r="C36" s="195"/>
      <c r="D36" s="195"/>
      <c r="E36" s="195"/>
      <c r="F36" s="195"/>
      <c r="G36" s="195"/>
      <c r="H36" s="195"/>
      <c r="I36" s="195"/>
      <c r="J36" s="195"/>
      <c r="K36" s="347"/>
      <c r="L36" s="195"/>
    </row>
    <row r="37" spans="1:15" s="193" customFormat="1" ht="15" customHeight="1" hidden="1">
      <c r="A37" s="197"/>
      <c r="B37" s="1142" t="s">
        <v>333</v>
      </c>
      <c r="C37" s="1142"/>
      <c r="D37" s="1142"/>
      <c r="E37" s="1142"/>
      <c r="F37" s="1142"/>
      <c r="G37" s="1142"/>
      <c r="H37" s="1142"/>
      <c r="I37" s="1142"/>
      <c r="J37" s="1142"/>
      <c r="K37" s="348"/>
      <c r="L37" s="303"/>
      <c r="M37" s="274"/>
      <c r="N37" s="274"/>
      <c r="O37" s="274"/>
    </row>
    <row r="38" spans="2:12" s="193" customFormat="1" ht="18.75" hidden="1">
      <c r="B38" s="245" t="s">
        <v>334</v>
      </c>
      <c r="C38" s="195"/>
      <c r="D38" s="195"/>
      <c r="E38" s="195"/>
      <c r="F38" s="195"/>
      <c r="G38" s="195"/>
      <c r="H38" s="195"/>
      <c r="I38" s="195"/>
      <c r="J38" s="195"/>
      <c r="K38" s="347"/>
      <c r="L38" s="195"/>
    </row>
    <row r="39" spans="2:12" ht="18.75" hidden="1">
      <c r="B39" s="349" t="s">
        <v>335</v>
      </c>
      <c r="C39" s="345"/>
      <c r="D39" s="345"/>
      <c r="E39" s="345"/>
      <c r="F39" s="345"/>
      <c r="G39" s="345"/>
      <c r="H39" s="345"/>
      <c r="I39" s="345"/>
      <c r="J39" s="345"/>
      <c r="K39" s="345"/>
      <c r="L39" s="345"/>
    </row>
    <row r="40" spans="2:12" ht="18.75" hidden="1">
      <c r="B40" s="345"/>
      <c r="C40" s="345"/>
      <c r="D40" s="345"/>
      <c r="E40" s="345"/>
      <c r="F40" s="345"/>
      <c r="G40" s="345"/>
      <c r="H40" s="345"/>
      <c r="I40" s="345"/>
      <c r="J40" s="345"/>
      <c r="K40" s="345"/>
      <c r="L40" s="345"/>
    </row>
    <row r="41" spans="2:13" ht="18.75">
      <c r="B41" s="877" t="s">
        <v>440</v>
      </c>
      <c r="C41" s="877"/>
      <c r="D41" s="877"/>
      <c r="E41" s="219"/>
      <c r="F41" s="219"/>
      <c r="G41" s="191"/>
      <c r="H41" s="878" t="s">
        <v>352</v>
      </c>
      <c r="I41" s="878"/>
      <c r="J41" s="878"/>
      <c r="K41" s="878"/>
      <c r="L41" s="878"/>
      <c r="M41" s="172"/>
    </row>
    <row r="42" spans="2:12" ht="18.75">
      <c r="B42" s="345"/>
      <c r="C42" s="345"/>
      <c r="D42" s="345"/>
      <c r="E42" s="345"/>
      <c r="F42" s="345"/>
      <c r="G42" s="345"/>
      <c r="H42" s="345"/>
      <c r="I42" s="345"/>
      <c r="J42" s="345"/>
      <c r="K42" s="345"/>
      <c r="L42" s="345"/>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50" hidden="1" customWidth="1"/>
    <col min="12" max="12" width="68.75390625" style="350" customWidth="1"/>
    <col min="13" max="13" width="16.125" style="350" bestFit="1" customWidth="1"/>
    <col min="14" max="14" width="47.625" style="350" customWidth="1"/>
    <col min="15" max="16384" width="9.00390625" style="350" customWidth="1"/>
  </cols>
  <sheetData>
    <row r="1" spans="12:25" ht="54.75" customHeight="1">
      <c r="L1" s="1146" t="s">
        <v>482</v>
      </c>
      <c r="M1" s="1147"/>
      <c r="N1" s="1147"/>
      <c r="O1" s="374"/>
      <c r="P1" s="374"/>
      <c r="Q1" s="374"/>
      <c r="R1" s="374"/>
      <c r="S1" s="374"/>
      <c r="T1" s="374"/>
      <c r="U1" s="374"/>
      <c r="V1" s="374"/>
      <c r="W1" s="374"/>
      <c r="X1" s="374"/>
      <c r="Y1" s="375"/>
    </row>
    <row r="2" spans="11:17" ht="34.5" customHeight="1">
      <c r="K2" s="358"/>
      <c r="L2" s="1148" t="s">
        <v>489</v>
      </c>
      <c r="M2" s="1149"/>
      <c r="N2" s="1150"/>
      <c r="O2" s="38"/>
      <c r="P2" s="360"/>
      <c r="Q2" s="356"/>
    </row>
    <row r="3" spans="11:18" ht="31.5" customHeight="1">
      <c r="K3" s="358"/>
      <c r="L3" s="363" t="s">
        <v>498</v>
      </c>
      <c r="M3" s="364">
        <f>'06'!C11</f>
        <v>9261</v>
      </c>
      <c r="N3" s="364"/>
      <c r="O3" s="364"/>
      <c r="P3" s="361"/>
      <c r="Q3" s="357"/>
      <c r="R3" s="354"/>
    </row>
    <row r="4" spans="11:18" ht="30" customHeight="1">
      <c r="K4" s="358"/>
      <c r="L4" s="365" t="s">
        <v>483</v>
      </c>
      <c r="M4" s="366">
        <f>'06'!D11</f>
        <v>6410</v>
      </c>
      <c r="N4" s="364"/>
      <c r="O4" s="364"/>
      <c r="P4" s="361"/>
      <c r="Q4" s="357"/>
      <c r="R4" s="354"/>
    </row>
    <row r="5" spans="11:18" ht="31.5" customHeight="1">
      <c r="K5" s="358"/>
      <c r="L5" s="365" t="s">
        <v>484</v>
      </c>
      <c r="M5" s="366">
        <f>'06'!E11</f>
        <v>2851</v>
      </c>
      <c r="N5" s="364"/>
      <c r="O5" s="364"/>
      <c r="P5" s="361"/>
      <c r="Q5" s="357"/>
      <c r="R5" s="354"/>
    </row>
    <row r="6" spans="11:18" ht="27" customHeight="1">
      <c r="K6" s="358"/>
      <c r="L6" s="363" t="s">
        <v>485</v>
      </c>
      <c r="M6" s="364">
        <f>'06'!F11</f>
        <v>15</v>
      </c>
      <c r="N6" s="364"/>
      <c r="O6" s="364"/>
      <c r="P6" s="361"/>
      <c r="Q6" s="357"/>
      <c r="R6" s="354"/>
    </row>
    <row r="7" spans="11:18" s="351" customFormat="1" ht="30" customHeight="1">
      <c r="K7" s="359"/>
      <c r="L7" s="367" t="s">
        <v>525</v>
      </c>
      <c r="M7" s="364">
        <f>'06'!H11</f>
        <v>9246</v>
      </c>
      <c r="N7" s="364"/>
      <c r="O7" s="364"/>
      <c r="P7" s="361"/>
      <c r="Q7" s="357"/>
      <c r="R7" s="354"/>
    </row>
    <row r="8" spans="11:18" ht="30.75" customHeight="1">
      <c r="K8" s="358"/>
      <c r="L8" s="368" t="s">
        <v>524</v>
      </c>
      <c r="M8" s="369">
        <f>'[7]M6 Tong hop Viec CHV '!$C$12</f>
        <v>1489</v>
      </c>
      <c r="N8" s="364"/>
      <c r="O8" s="364"/>
      <c r="P8" s="361"/>
      <c r="Q8" s="357"/>
      <c r="R8" s="354"/>
    </row>
    <row r="9" spans="11:18" ht="33" customHeight="1">
      <c r="K9" s="358"/>
      <c r="L9" s="376" t="s">
        <v>527</v>
      </c>
      <c r="M9" s="377">
        <f>(M7-M8)/M8</f>
        <v>5.209536601746138</v>
      </c>
      <c r="N9" s="364"/>
      <c r="O9" s="364"/>
      <c r="P9" s="361"/>
      <c r="Q9" s="357"/>
      <c r="R9" s="354"/>
    </row>
    <row r="10" spans="11:18" ht="33" customHeight="1">
      <c r="K10" s="358"/>
      <c r="L10" s="363" t="s">
        <v>526</v>
      </c>
      <c r="M10" s="364">
        <f>'06'!I11</f>
        <v>5927</v>
      </c>
      <c r="N10" s="364" t="s">
        <v>486</v>
      </c>
      <c r="O10" s="370">
        <f>M10/M7</f>
        <v>0.6410339606316244</v>
      </c>
      <c r="P10" s="361"/>
      <c r="Q10" s="357"/>
      <c r="R10" s="354"/>
    </row>
    <row r="11" spans="11:18" ht="22.5" customHeight="1">
      <c r="K11" s="358"/>
      <c r="L11" s="363" t="s">
        <v>528</v>
      </c>
      <c r="M11" s="364">
        <f>'06'!Q11</f>
        <v>3319</v>
      </c>
      <c r="N11" s="364" t="s">
        <v>486</v>
      </c>
      <c r="O11" s="370">
        <f>M11/M7</f>
        <v>0.3589660393683755</v>
      </c>
      <c r="P11" s="361"/>
      <c r="Q11" s="357"/>
      <c r="R11" s="354"/>
    </row>
    <row r="12" spans="11:18" ht="34.5" customHeight="1">
      <c r="K12" s="358"/>
      <c r="L12" s="363" t="s">
        <v>529</v>
      </c>
      <c r="M12" s="364">
        <f>'06'!J11+'06'!K11</f>
        <v>1907</v>
      </c>
      <c r="N12" s="363"/>
      <c r="O12" s="363"/>
      <c r="P12" s="355"/>
      <c r="R12" s="355"/>
    </row>
    <row r="13" spans="11:18" ht="33.75" customHeight="1">
      <c r="K13" s="358"/>
      <c r="L13" s="363" t="s">
        <v>530</v>
      </c>
      <c r="M13" s="370">
        <f>M12/M7</f>
        <v>0.2062513519359723</v>
      </c>
      <c r="N13" s="364"/>
      <c r="O13" s="364"/>
      <c r="P13" s="361"/>
      <c r="R13" s="355"/>
    </row>
    <row r="14" spans="11:18" ht="24.75" customHeight="1" hidden="1">
      <c r="K14" s="358"/>
      <c r="L14" s="363"/>
      <c r="M14" s="364"/>
      <c r="N14" s="364"/>
      <c r="O14" s="364"/>
      <c r="P14" s="361"/>
      <c r="R14" s="355"/>
    </row>
    <row r="15" spans="11:18" ht="24.75" customHeight="1" hidden="1">
      <c r="K15" s="358"/>
      <c r="L15" s="363"/>
      <c r="M15" s="364"/>
      <c r="N15" s="364"/>
      <c r="O15" s="364"/>
      <c r="P15" s="361"/>
      <c r="R15" s="355"/>
    </row>
    <row r="16" spans="11:18" ht="24.75" customHeight="1">
      <c r="K16" s="358"/>
      <c r="L16" s="368" t="s">
        <v>531</v>
      </c>
      <c r="M16" s="369">
        <f>'[7]M6 Tong hop Viec CHV '!$H$12+'[7]M6 Tong hop Viec CHV '!$I$12+'[7]M6 Tong hop Viec CHV '!$K$12</f>
        <v>749</v>
      </c>
      <c r="N16" s="364"/>
      <c r="O16" s="364"/>
      <c r="P16" s="361"/>
      <c r="R16" s="355"/>
    </row>
    <row r="17" spans="11:18" ht="24.75" customHeight="1">
      <c r="K17" s="358"/>
      <c r="L17" s="376" t="s">
        <v>532</v>
      </c>
      <c r="M17" s="371">
        <f>M16/M8</f>
        <v>0.5030221625251847</v>
      </c>
      <c r="N17" s="364"/>
      <c r="O17" s="364"/>
      <c r="P17" s="361"/>
      <c r="R17" s="355"/>
    </row>
    <row r="18" spans="11:18" ht="26.25" customHeight="1">
      <c r="K18" s="358"/>
      <c r="L18" s="376" t="s">
        <v>487</v>
      </c>
      <c r="M18" s="377">
        <f>M13-M17</f>
        <v>-0.2967708105892124</v>
      </c>
      <c r="N18" s="364"/>
      <c r="O18" s="364"/>
      <c r="P18" s="361"/>
      <c r="R18" s="355"/>
    </row>
    <row r="19" spans="11:18" ht="24.75" customHeight="1">
      <c r="K19" s="358"/>
      <c r="L19" s="363" t="s">
        <v>533</v>
      </c>
      <c r="M19" s="364">
        <f>'06'!J11</f>
        <v>1818</v>
      </c>
      <c r="N19" s="364"/>
      <c r="O19" s="364"/>
      <c r="P19" s="361"/>
      <c r="R19" s="355"/>
    </row>
    <row r="20" spans="11:18" ht="24.75" customHeight="1" hidden="1">
      <c r="K20" s="358"/>
      <c r="L20" s="363"/>
      <c r="M20" s="364"/>
      <c r="N20" s="364"/>
      <c r="O20" s="364"/>
      <c r="P20" s="361"/>
      <c r="R20" s="355"/>
    </row>
    <row r="21" spans="11:18" ht="24.75" customHeight="1" hidden="1">
      <c r="K21" s="358"/>
      <c r="L21" s="363"/>
      <c r="M21" s="364"/>
      <c r="N21" s="364"/>
      <c r="O21" s="364"/>
      <c r="P21" s="361"/>
      <c r="R21" s="355"/>
    </row>
    <row r="22" spans="11:18" ht="24.75" customHeight="1" hidden="1">
      <c r="K22" s="358"/>
      <c r="L22" s="363"/>
      <c r="M22" s="364"/>
      <c r="N22" s="364"/>
      <c r="O22" s="364"/>
      <c r="P22" s="361"/>
      <c r="R22" s="355"/>
    </row>
    <row r="23" spans="11:18" ht="24.75" customHeight="1" hidden="1">
      <c r="K23" s="358"/>
      <c r="L23" s="363"/>
      <c r="M23" s="364"/>
      <c r="N23" s="364"/>
      <c r="O23" s="364"/>
      <c r="P23" s="361"/>
      <c r="R23" s="355"/>
    </row>
    <row r="24" spans="11:18" ht="24.75" customHeight="1" hidden="1">
      <c r="K24" s="358"/>
      <c r="L24" s="363"/>
      <c r="M24" s="364"/>
      <c r="N24" s="364"/>
      <c r="O24" s="364"/>
      <c r="P24" s="361"/>
      <c r="R24" s="355"/>
    </row>
    <row r="25" spans="11:18" ht="24.75" customHeight="1" hidden="1">
      <c r="K25" s="358"/>
      <c r="L25" s="363"/>
      <c r="M25" s="364"/>
      <c r="N25" s="364"/>
      <c r="O25" s="364"/>
      <c r="P25" s="361"/>
      <c r="R25" s="355"/>
    </row>
    <row r="26" spans="11:18" ht="36" customHeight="1">
      <c r="K26" s="358"/>
      <c r="L26" s="363" t="s">
        <v>534</v>
      </c>
      <c r="M26" s="370">
        <f>M19/'06'!I11</f>
        <v>0.3067319048422473</v>
      </c>
      <c r="N26" s="364"/>
      <c r="O26" s="364"/>
      <c r="P26" s="361"/>
      <c r="R26" s="355"/>
    </row>
    <row r="27" spans="11:18" ht="24.75" customHeight="1">
      <c r="K27" s="358"/>
      <c r="L27" s="368" t="s">
        <v>535</v>
      </c>
      <c r="M27" s="371">
        <f>'[7]M6 Tong hop Viec CHV '!$H$12/'[7]M6 Tong hop Viec CHV '!$F$12</f>
        <v>0.6726618705035972</v>
      </c>
      <c r="N27" s="364"/>
      <c r="O27" s="364"/>
      <c r="P27" s="361"/>
      <c r="R27" s="355"/>
    </row>
    <row r="28" spans="11:18" ht="24.75" customHeight="1" hidden="1">
      <c r="K28" s="358"/>
      <c r="L28" s="363"/>
      <c r="M28" s="364"/>
      <c r="N28" s="364"/>
      <c r="O28" s="364"/>
      <c r="P28" s="361"/>
      <c r="R28" s="355"/>
    </row>
    <row r="29" spans="11:18" ht="24.75" customHeight="1" hidden="1">
      <c r="K29" s="358"/>
      <c r="L29" s="363"/>
      <c r="M29" s="364"/>
      <c r="N29" s="364"/>
      <c r="O29" s="364"/>
      <c r="P29" s="361"/>
      <c r="R29" s="355"/>
    </row>
    <row r="30" spans="11:18" ht="24.75" customHeight="1">
      <c r="K30" s="358"/>
      <c r="L30" s="376" t="s">
        <v>536</v>
      </c>
      <c r="M30" s="370">
        <f>M26-M27</f>
        <v>-0.36592996566134983</v>
      </c>
      <c r="N30" s="364"/>
      <c r="O30" s="364"/>
      <c r="P30" s="361"/>
      <c r="R30" s="355"/>
    </row>
    <row r="31" spans="11:18" ht="24.75" customHeight="1">
      <c r="K31" s="358"/>
      <c r="L31" s="363" t="s">
        <v>537</v>
      </c>
      <c r="M31" s="364">
        <f>'06'!R11</f>
        <v>7339</v>
      </c>
      <c r="N31" s="364"/>
      <c r="O31" s="364"/>
      <c r="P31" s="361"/>
      <c r="R31" s="355"/>
    </row>
    <row r="32" spans="11:18" ht="24.75" customHeight="1">
      <c r="K32" s="358"/>
      <c r="L32" s="368" t="s">
        <v>538</v>
      </c>
      <c r="M32" s="369">
        <f>'[7]M6 Tong hop Viec CHV '!$R$12</f>
        <v>719</v>
      </c>
      <c r="N32" s="364"/>
      <c r="O32" s="364"/>
      <c r="P32" s="361"/>
      <c r="R32" s="355"/>
    </row>
    <row r="33" spans="11:18" ht="24.75" customHeight="1">
      <c r="K33" s="358"/>
      <c r="L33" s="376" t="s">
        <v>539</v>
      </c>
      <c r="M33" s="378">
        <f>M31-M32</f>
        <v>6620</v>
      </c>
      <c r="N33" s="378" t="s">
        <v>488</v>
      </c>
      <c r="O33" s="377">
        <f>(M31-M32)/M32</f>
        <v>9.207232267037552</v>
      </c>
      <c r="P33" s="361"/>
      <c r="R33" s="355"/>
    </row>
    <row r="34" spans="11:18" ht="24.75" customHeight="1">
      <c r="K34" s="358"/>
      <c r="L34" s="380"/>
      <c r="M34" s="381"/>
      <c r="N34" s="381"/>
      <c r="O34" s="382"/>
      <c r="P34" s="361"/>
      <c r="R34" s="355"/>
    </row>
    <row r="35" spans="11:18" ht="24.75" customHeight="1">
      <c r="K35" s="358"/>
      <c r="L35" s="383"/>
      <c r="M35" s="384"/>
      <c r="N35" s="384"/>
      <c r="O35" s="385"/>
      <c r="P35" s="361"/>
      <c r="R35" s="355"/>
    </row>
    <row r="36" spans="11:18" ht="24.75" customHeight="1" hidden="1">
      <c r="K36" s="358"/>
      <c r="L36" s="38"/>
      <c r="M36" s="39"/>
      <c r="N36" s="39"/>
      <c r="O36" s="39"/>
      <c r="P36" s="361"/>
      <c r="R36" s="355"/>
    </row>
    <row r="37" spans="11:18" ht="24.75" customHeight="1" hidden="1">
      <c r="K37" s="358"/>
      <c r="L37" s="38"/>
      <c r="M37" s="39"/>
      <c r="N37" s="39"/>
      <c r="O37" s="39"/>
      <c r="P37" s="361"/>
      <c r="R37" s="355"/>
    </row>
    <row r="38" spans="11:18" ht="24.75" customHeight="1" hidden="1">
      <c r="K38" s="358"/>
      <c r="L38" s="38"/>
      <c r="M38" s="39"/>
      <c r="N38" s="39"/>
      <c r="O38" s="39"/>
      <c r="P38" s="361"/>
      <c r="R38" s="355"/>
    </row>
    <row r="39" spans="11:18" ht="24.75" customHeight="1">
      <c r="K39" s="358"/>
      <c r="L39" s="379" t="s">
        <v>490</v>
      </c>
      <c r="M39" s="39"/>
      <c r="N39" s="39"/>
      <c r="O39" s="39"/>
      <c r="P39" s="361"/>
      <c r="R39" s="355"/>
    </row>
    <row r="40" spans="11:18" ht="24.75" customHeight="1" hidden="1">
      <c r="K40" s="358"/>
      <c r="L40" s="38"/>
      <c r="M40" s="38"/>
      <c r="N40" s="38"/>
      <c r="O40" s="38"/>
      <c r="P40" s="355"/>
      <c r="R40" s="355"/>
    </row>
    <row r="41" spans="11:18" ht="24.75" customHeight="1" hidden="1">
      <c r="K41" s="358"/>
      <c r="L41" s="38"/>
      <c r="M41" s="38"/>
      <c r="N41" s="38"/>
      <c r="O41" s="38"/>
      <c r="P41" s="355"/>
      <c r="R41" s="355"/>
    </row>
    <row r="42" spans="11:18" ht="24.75" customHeight="1">
      <c r="K42" s="358"/>
      <c r="L42" s="372" t="s">
        <v>540</v>
      </c>
      <c r="M42" s="364">
        <f>'07'!C11</f>
        <v>2795978758</v>
      </c>
      <c r="N42" s="364"/>
      <c r="O42" s="364"/>
      <c r="P42" s="355"/>
      <c r="R42" s="355"/>
    </row>
    <row r="43" spans="11:18" ht="24.75" customHeight="1">
      <c r="K43" s="358"/>
      <c r="L43" s="372" t="s">
        <v>132</v>
      </c>
      <c r="M43" s="364">
        <f>'07'!D11</f>
        <v>2553788289</v>
      </c>
      <c r="N43" s="364"/>
      <c r="O43" s="364"/>
      <c r="P43" s="355"/>
      <c r="R43" s="355"/>
    </row>
    <row r="44" spans="11:18" ht="24.75" customHeight="1">
      <c r="K44" s="358"/>
      <c r="L44" s="372" t="s">
        <v>484</v>
      </c>
      <c r="M44" s="364">
        <f>'07'!E11</f>
        <v>242190469</v>
      </c>
      <c r="N44" s="364"/>
      <c r="O44" s="364"/>
      <c r="P44" s="355"/>
      <c r="R44" s="355"/>
    </row>
    <row r="45" spans="11:18" ht="24.75" customHeight="1" hidden="1">
      <c r="K45" s="358"/>
      <c r="L45" s="38"/>
      <c r="M45" s="364"/>
      <c r="N45" s="364"/>
      <c r="O45" s="364"/>
      <c r="P45" s="355"/>
      <c r="R45" s="355"/>
    </row>
    <row r="46" spans="11:18" ht="24.75" customHeight="1" hidden="1">
      <c r="K46" s="358"/>
      <c r="L46" s="38"/>
      <c r="M46" s="364"/>
      <c r="N46" s="364"/>
      <c r="O46" s="364"/>
      <c r="P46" s="355"/>
      <c r="R46" s="355"/>
    </row>
    <row r="47" spans="11:18" ht="24.75" customHeight="1">
      <c r="K47" s="358"/>
      <c r="L47" s="372" t="s">
        <v>541</v>
      </c>
      <c r="M47" s="364">
        <f>'07'!F11</f>
        <v>50510836</v>
      </c>
      <c r="N47" s="364"/>
      <c r="O47" s="364"/>
      <c r="P47" s="355"/>
      <c r="R47" s="355"/>
    </row>
    <row r="48" spans="11:18" ht="24.75" customHeight="1" hidden="1">
      <c r="K48" s="358"/>
      <c r="L48" s="38"/>
      <c r="M48" s="364"/>
      <c r="N48" s="364"/>
      <c r="O48" s="364"/>
      <c r="P48" s="355"/>
      <c r="R48" s="355"/>
    </row>
    <row r="49" spans="11:18" ht="24.75" customHeight="1" hidden="1">
      <c r="K49" s="358"/>
      <c r="L49" s="38"/>
      <c r="M49" s="364"/>
      <c r="N49" s="364"/>
      <c r="O49" s="364"/>
      <c r="P49" s="355"/>
      <c r="R49" s="355"/>
    </row>
    <row r="50" spans="11:18" ht="24.75" customHeight="1">
      <c r="K50" s="358"/>
      <c r="L50" s="372" t="s">
        <v>542</v>
      </c>
      <c r="M50" s="364">
        <f>'07'!H11</f>
        <v>2745467922</v>
      </c>
      <c r="N50" s="364"/>
      <c r="O50" s="364"/>
      <c r="P50" s="355"/>
      <c r="R50" s="355"/>
    </row>
    <row r="51" spans="11:18" ht="24.75" customHeight="1">
      <c r="K51" s="358"/>
      <c r="L51" s="373" t="s">
        <v>543</v>
      </c>
      <c r="M51" s="369">
        <f>'[7]M7 Thop tien CHV'!$C$12</f>
        <v>54227822.442</v>
      </c>
      <c r="N51" s="364"/>
      <c r="O51" s="364"/>
      <c r="P51" s="355"/>
      <c r="R51" s="355"/>
    </row>
    <row r="52" spans="11:18" ht="24.75" customHeight="1">
      <c r="K52" s="358"/>
      <c r="L52" s="386" t="s">
        <v>491</v>
      </c>
      <c r="M52" s="378">
        <f>M50-M51</f>
        <v>2691240099.558</v>
      </c>
      <c r="N52" s="364"/>
      <c r="O52" s="364"/>
      <c r="P52" s="355"/>
      <c r="R52" s="355"/>
    </row>
    <row r="53" spans="11:18" ht="24.75" customHeight="1">
      <c r="K53" s="358"/>
      <c r="L53" s="386" t="s">
        <v>492</v>
      </c>
      <c r="M53" s="377">
        <f>(M52/M51)</f>
        <v>49.62840066898219</v>
      </c>
      <c r="N53" s="364"/>
      <c r="O53" s="364"/>
      <c r="P53" s="355"/>
      <c r="R53" s="355"/>
    </row>
    <row r="54" spans="11:18" ht="24.75" customHeight="1">
      <c r="K54" s="358"/>
      <c r="L54" s="372" t="s">
        <v>544</v>
      </c>
      <c r="M54" s="364">
        <f>'07'!I11</f>
        <v>993245269</v>
      </c>
      <c r="N54" s="364" t="s">
        <v>493</v>
      </c>
      <c r="O54" s="370">
        <f>'07'!I11/'07'!H11</f>
        <v>0.36177631544733085</v>
      </c>
      <c r="P54" s="355"/>
      <c r="R54" s="355"/>
    </row>
    <row r="55" spans="11:18" ht="24.75" customHeight="1">
      <c r="K55" s="358"/>
      <c r="L55" s="372" t="s">
        <v>545</v>
      </c>
      <c r="M55" s="364">
        <f>'07'!R11</f>
        <v>1752222653</v>
      </c>
      <c r="N55" s="364" t="s">
        <v>493</v>
      </c>
      <c r="O55" s="370">
        <f>'07'!R11/'07'!H11</f>
        <v>0.6382236845526691</v>
      </c>
      <c r="P55" s="355"/>
      <c r="R55" s="355"/>
    </row>
    <row r="56" spans="11:18" ht="24.75" customHeight="1">
      <c r="K56" s="358"/>
      <c r="L56" s="372" t="s">
        <v>546</v>
      </c>
      <c r="M56" s="364">
        <f>'07'!J11+'07'!K11+'07'!L11</f>
        <v>138378913</v>
      </c>
      <c r="N56" s="364" t="s">
        <v>493</v>
      </c>
      <c r="O56" s="370">
        <f>M56/'07'!H11</f>
        <v>0.050402669756634655</v>
      </c>
      <c r="P56" s="355"/>
      <c r="R56" s="355"/>
    </row>
    <row r="57" spans="11:18" ht="24.75" customHeight="1">
      <c r="K57" s="358"/>
      <c r="L57" s="373" t="s">
        <v>547</v>
      </c>
      <c r="M57" s="369">
        <f>'[7]M7 Thop tien CHV'!$H$12+'[7]M7 Thop tien CHV'!$I$12+'[7]M7 Thop tien CHV'!$K$12</f>
        <v>2217726.5</v>
      </c>
      <c r="N57" s="369" t="s">
        <v>493</v>
      </c>
      <c r="O57" s="370">
        <f>M57/M51</f>
        <v>0.040896469748015335</v>
      </c>
      <c r="P57" s="355"/>
      <c r="R57" s="355"/>
    </row>
    <row r="58" spans="11:18" ht="24.75" customHeight="1" hidden="1">
      <c r="K58" s="358"/>
      <c r="L58" s="38"/>
      <c r="M58" s="364"/>
      <c r="N58" s="364"/>
      <c r="O58" s="370"/>
      <c r="P58" s="355"/>
      <c r="R58" s="355"/>
    </row>
    <row r="59" spans="11:18" ht="24.75" customHeight="1" hidden="1">
      <c r="K59" s="358"/>
      <c r="L59" s="38"/>
      <c r="M59" s="364"/>
      <c r="N59" s="364"/>
      <c r="O59" s="370"/>
      <c r="P59" s="355"/>
      <c r="R59" s="355"/>
    </row>
    <row r="60" spans="11:18" ht="24.75" customHeight="1">
      <c r="K60" s="358"/>
      <c r="L60" s="386" t="s">
        <v>548</v>
      </c>
      <c r="M60" s="377">
        <f>O56-O57</f>
        <v>0.00950620000861932</v>
      </c>
      <c r="N60" s="378"/>
      <c r="O60" s="370"/>
      <c r="P60" s="355"/>
      <c r="R60" s="355"/>
    </row>
    <row r="61" spans="11:18" ht="24.75" customHeight="1" hidden="1">
      <c r="K61" s="358"/>
      <c r="L61" s="38"/>
      <c r="M61" s="364"/>
      <c r="N61" s="364"/>
      <c r="O61" s="370"/>
      <c r="P61" s="355"/>
      <c r="R61" s="355"/>
    </row>
    <row r="62" spans="11:18" ht="24.75" customHeight="1" hidden="1">
      <c r="K62" s="358"/>
      <c r="L62" s="38"/>
      <c r="M62" s="364"/>
      <c r="N62" s="364"/>
      <c r="O62" s="370"/>
      <c r="P62" s="355"/>
      <c r="R62" s="355"/>
    </row>
    <row r="63" spans="11:18" ht="24.75" customHeight="1">
      <c r="K63" s="358"/>
      <c r="L63" s="372" t="s">
        <v>549</v>
      </c>
      <c r="M63" s="364">
        <f>'07'!J11</f>
        <v>84845863</v>
      </c>
      <c r="N63" s="364" t="s">
        <v>494</v>
      </c>
      <c r="O63" s="370">
        <f>'07'!J11/'07'!I11</f>
        <v>0.08542287151835404</v>
      </c>
      <c r="P63" s="355"/>
      <c r="R63" s="355"/>
    </row>
    <row r="64" spans="11:16" ht="24.75" customHeight="1">
      <c r="K64" s="358"/>
      <c r="L64" s="373" t="s">
        <v>550</v>
      </c>
      <c r="M64" s="369">
        <f>'[7]M7 Thop tien CHV'!$H$12</f>
        <v>2212774.5</v>
      </c>
      <c r="N64" s="369" t="s">
        <v>495</v>
      </c>
      <c r="O64" s="370">
        <f>'[6]M7 Thop tien CHV'!$H$12/'[6]M7 Thop tien CHV'!$F$12</f>
        <v>0.014243501319813655</v>
      </c>
      <c r="P64" s="355"/>
    </row>
    <row r="65" spans="11:16" ht="24.75" customHeight="1" hidden="1">
      <c r="K65" s="358"/>
      <c r="L65" s="38"/>
      <c r="M65" s="364"/>
      <c r="N65" s="364"/>
      <c r="O65" s="364"/>
      <c r="P65" s="355"/>
    </row>
    <row r="66" spans="11:16" ht="24.75" customHeight="1" hidden="1">
      <c r="K66" s="358"/>
      <c r="L66" s="38"/>
      <c r="M66" s="364"/>
      <c r="N66" s="364"/>
      <c r="O66" s="364"/>
      <c r="P66" s="355"/>
    </row>
    <row r="67" spans="11:16" ht="24.75" customHeight="1" hidden="1">
      <c r="K67" s="358"/>
      <c r="L67" s="38"/>
      <c r="M67" s="364"/>
      <c r="N67" s="364"/>
      <c r="O67" s="364"/>
      <c r="P67" s="355"/>
    </row>
    <row r="68" spans="11:16" ht="24.75" customHeight="1">
      <c r="K68" s="358"/>
      <c r="L68" s="386" t="s">
        <v>551</v>
      </c>
      <c r="M68" s="377">
        <f>O63-O64</f>
        <v>0.07117937019854038</v>
      </c>
      <c r="N68" s="364"/>
      <c r="O68" s="364"/>
      <c r="P68" s="355"/>
    </row>
    <row r="69" spans="11:16" ht="24.75" customHeight="1" hidden="1">
      <c r="K69" s="358"/>
      <c r="L69" s="38"/>
      <c r="M69" s="364"/>
      <c r="N69" s="364"/>
      <c r="O69" s="364"/>
      <c r="P69" s="355"/>
    </row>
    <row r="70" spans="11:16" ht="24.75" customHeight="1" hidden="1">
      <c r="K70" s="358"/>
      <c r="L70" s="38"/>
      <c r="M70" s="364"/>
      <c r="N70" s="364"/>
      <c r="O70" s="364"/>
      <c r="P70" s="355"/>
    </row>
    <row r="71" spans="11:16" ht="24.75" customHeight="1" hidden="1">
      <c r="K71" s="358"/>
      <c r="L71" s="38"/>
      <c r="M71" s="364"/>
      <c r="N71" s="364"/>
      <c r="O71" s="364"/>
      <c r="P71" s="355"/>
    </row>
    <row r="72" spans="11:16" ht="24.75" customHeight="1">
      <c r="K72" s="358"/>
      <c r="L72" s="372" t="s">
        <v>552</v>
      </c>
      <c r="M72" s="364">
        <f>'07'!S11</f>
        <v>2607089009</v>
      </c>
      <c r="N72" s="364"/>
      <c r="O72" s="364"/>
      <c r="P72" s="355"/>
    </row>
    <row r="73" spans="11:16" ht="24.75" customHeight="1">
      <c r="K73" s="358"/>
      <c r="L73" s="373" t="s">
        <v>553</v>
      </c>
      <c r="M73" s="369">
        <f>'[7]M7 Thop tien CHV'!$R$12</f>
        <v>48126810.362</v>
      </c>
      <c r="N73" s="364"/>
      <c r="O73" s="364"/>
      <c r="P73" s="355"/>
    </row>
    <row r="74" spans="11:16" ht="24.75" customHeight="1" hidden="1">
      <c r="K74" s="358"/>
      <c r="L74" s="38"/>
      <c r="M74" s="38"/>
      <c r="N74" s="38"/>
      <c r="O74" s="38"/>
      <c r="P74" s="355"/>
    </row>
    <row r="75" spans="11:16" ht="24.75" customHeight="1" hidden="1">
      <c r="K75" s="358"/>
      <c r="L75" s="38"/>
      <c r="M75" s="38"/>
      <c r="N75" s="38"/>
      <c r="O75" s="38"/>
      <c r="P75" s="355"/>
    </row>
    <row r="76" spans="11:16" ht="24.75" customHeight="1">
      <c r="K76" s="358"/>
      <c r="L76" s="386" t="s">
        <v>496</v>
      </c>
      <c r="M76" s="378">
        <f>M72-M73</f>
        <v>2558962198.638</v>
      </c>
      <c r="N76" s="38"/>
      <c r="O76" s="38"/>
      <c r="P76" s="355"/>
    </row>
    <row r="77" spans="11:16" ht="24.75" customHeight="1" hidden="1">
      <c r="K77" s="358"/>
      <c r="L77" s="386"/>
      <c r="M77" s="386"/>
      <c r="N77" s="38"/>
      <c r="O77" s="38"/>
      <c r="P77" s="355"/>
    </row>
    <row r="78" spans="11:16" ht="24.75" customHeight="1" hidden="1">
      <c r="K78" s="358"/>
      <c r="L78" s="386"/>
      <c r="M78" s="386"/>
      <c r="N78" s="38"/>
      <c r="O78" s="38"/>
      <c r="P78" s="355"/>
    </row>
    <row r="79" spans="11:16" ht="24.75" customHeight="1">
      <c r="K79" s="358"/>
      <c r="L79" s="386" t="s">
        <v>497</v>
      </c>
      <c r="M79" s="377">
        <f>M76/M73</f>
        <v>53.17124030015725</v>
      </c>
      <c r="N79" s="38"/>
      <c r="O79" s="38"/>
      <c r="P79" s="355"/>
    </row>
    <row r="80" spans="11:16" ht="24.75" customHeight="1">
      <c r="K80" s="358"/>
      <c r="L80" s="38"/>
      <c r="M80" s="38"/>
      <c r="N80" s="38"/>
      <c r="O80" s="38"/>
      <c r="P80" s="355"/>
    </row>
    <row r="81" spans="11:16" ht="24.75" customHeight="1">
      <c r="K81" s="358"/>
      <c r="L81" s="38"/>
      <c r="M81" s="38"/>
      <c r="N81" s="38"/>
      <c r="O81" s="38"/>
      <c r="P81" s="355"/>
    </row>
    <row r="82" spans="11:16" ht="24.75" customHeight="1" hidden="1">
      <c r="K82" s="358"/>
      <c r="L82" s="38"/>
      <c r="M82" s="38"/>
      <c r="N82" s="38"/>
      <c r="O82" s="38"/>
      <c r="P82" s="355"/>
    </row>
    <row r="83" spans="11:16" ht="24.75" customHeight="1" hidden="1">
      <c r="K83" s="358"/>
      <c r="L83" s="38"/>
      <c r="M83" s="38"/>
      <c r="N83" s="38"/>
      <c r="O83" s="38"/>
      <c r="P83" s="355"/>
    </row>
    <row r="84" spans="11:16" ht="24.75" customHeight="1">
      <c r="K84" s="358"/>
      <c r="L84" s="38"/>
      <c r="M84" s="38"/>
      <c r="N84" s="38"/>
      <c r="O84" s="38"/>
      <c r="P84" s="355"/>
    </row>
    <row r="85" spans="11:16" ht="24.75" customHeight="1" hidden="1">
      <c r="K85" s="358"/>
      <c r="L85" s="38"/>
      <c r="M85" s="38"/>
      <c r="N85" s="38"/>
      <c r="O85" s="38"/>
      <c r="P85" s="355"/>
    </row>
    <row r="86" spans="11:16" ht="24.75" customHeight="1" hidden="1">
      <c r="K86" s="358"/>
      <c r="L86" s="38"/>
      <c r="M86" s="38"/>
      <c r="N86" s="38"/>
      <c r="O86" s="38"/>
      <c r="P86" s="355"/>
    </row>
    <row r="87" spans="11:16" ht="24.75" customHeight="1">
      <c r="K87" s="358"/>
      <c r="L87" s="38"/>
      <c r="M87" s="38"/>
      <c r="N87" s="38"/>
      <c r="O87" s="38"/>
      <c r="P87" s="355"/>
    </row>
    <row r="88" spans="11:16" ht="24.75" customHeight="1">
      <c r="K88" s="358"/>
      <c r="L88" s="38"/>
      <c r="M88" s="38"/>
      <c r="N88" s="38"/>
      <c r="O88" s="38"/>
      <c r="P88" s="355"/>
    </row>
    <row r="89" spans="11:16" ht="24.75" customHeight="1" hidden="1">
      <c r="K89" s="358"/>
      <c r="L89" s="38"/>
      <c r="M89" s="38"/>
      <c r="N89" s="38"/>
      <c r="O89" s="38"/>
      <c r="P89" s="355"/>
    </row>
    <row r="90" spans="11:16" ht="24.75" customHeight="1" hidden="1">
      <c r="K90" s="358"/>
      <c r="L90" s="38"/>
      <c r="M90" s="38"/>
      <c r="N90" s="38"/>
      <c r="O90" s="38"/>
      <c r="P90" s="355"/>
    </row>
    <row r="91" spans="11:16" ht="24.75" customHeight="1" hidden="1">
      <c r="K91" s="358"/>
      <c r="L91" s="38"/>
      <c r="M91" s="38"/>
      <c r="N91" s="38"/>
      <c r="O91" s="38"/>
      <c r="P91" s="355"/>
    </row>
    <row r="92" spans="11:16" ht="24.75" customHeight="1">
      <c r="K92" s="358"/>
      <c r="L92" s="38"/>
      <c r="M92" s="38"/>
      <c r="N92" s="38"/>
      <c r="O92" s="38"/>
      <c r="P92" s="355"/>
    </row>
    <row r="93" spans="11:16" ht="24.75" customHeight="1" hidden="1">
      <c r="K93" s="358"/>
      <c r="L93" s="38"/>
      <c r="M93" s="38"/>
      <c r="N93" s="38"/>
      <c r="O93" s="38"/>
      <c r="P93" s="355"/>
    </row>
    <row r="94" spans="11:16" ht="24.75" customHeight="1" hidden="1">
      <c r="K94" s="358"/>
      <c r="L94" s="38"/>
      <c r="M94" s="38"/>
      <c r="N94" s="38"/>
      <c r="O94" s="38"/>
      <c r="P94" s="355"/>
    </row>
    <row r="95" spans="11:16" ht="24.75" customHeight="1">
      <c r="K95" s="358"/>
      <c r="L95" s="38"/>
      <c r="M95" s="38"/>
      <c r="N95" s="38"/>
      <c r="O95" s="38"/>
      <c r="P95" s="355"/>
    </row>
    <row r="96" spans="11:16" ht="24.75" customHeight="1">
      <c r="K96" s="358"/>
      <c r="L96" s="38"/>
      <c r="M96" s="38"/>
      <c r="N96" s="38"/>
      <c r="O96" s="38"/>
      <c r="P96" s="355"/>
    </row>
    <row r="97" spans="11:16" ht="24.75" customHeight="1" hidden="1">
      <c r="K97" s="358"/>
      <c r="L97" s="38"/>
      <c r="M97" s="38"/>
      <c r="N97" s="38"/>
      <c r="O97" s="38"/>
      <c r="P97" s="355"/>
    </row>
    <row r="98" spans="11:16" ht="24.75" customHeight="1" hidden="1">
      <c r="K98" s="358"/>
      <c r="L98" s="38"/>
      <c r="M98" s="38"/>
      <c r="N98" s="38"/>
      <c r="O98" s="38"/>
      <c r="P98" s="355"/>
    </row>
    <row r="99" spans="11:16" ht="24.75" customHeight="1" hidden="1">
      <c r="K99" s="358"/>
      <c r="L99" s="38"/>
      <c r="M99" s="38"/>
      <c r="N99" s="38"/>
      <c r="O99" s="38"/>
      <c r="P99" s="355"/>
    </row>
    <row r="100" spans="11:16" ht="24.75" customHeight="1">
      <c r="K100" s="358"/>
      <c r="L100" s="38"/>
      <c r="M100" s="38"/>
      <c r="N100" s="38"/>
      <c r="O100" s="38"/>
      <c r="P100" s="355"/>
    </row>
    <row r="101" spans="11:16" ht="24.75" customHeight="1" hidden="1">
      <c r="K101" s="358"/>
      <c r="L101" s="38"/>
      <c r="M101" s="38"/>
      <c r="N101" s="38"/>
      <c r="O101" s="38"/>
      <c r="P101" s="355"/>
    </row>
    <row r="102" spans="11:16" ht="24.75" customHeight="1" hidden="1">
      <c r="K102" s="358"/>
      <c r="L102" s="38"/>
      <c r="M102" s="38"/>
      <c r="N102" s="38"/>
      <c r="O102" s="38"/>
      <c r="P102" s="355"/>
    </row>
    <row r="103" spans="11:16" ht="24.75" customHeight="1">
      <c r="K103" s="358"/>
      <c r="L103" s="38"/>
      <c r="M103" s="38"/>
      <c r="N103" s="38"/>
      <c r="O103" s="38"/>
      <c r="P103" s="355"/>
    </row>
    <row r="104" spans="11:16" ht="24.75" customHeight="1">
      <c r="K104" s="358"/>
      <c r="L104" s="38"/>
      <c r="M104" s="38"/>
      <c r="N104" s="38"/>
      <c r="O104" s="38"/>
      <c r="P104" s="355"/>
    </row>
    <row r="105" spans="11:16" ht="24.75" customHeight="1">
      <c r="K105" s="358"/>
      <c r="L105" s="38"/>
      <c r="M105" s="38"/>
      <c r="N105" s="38"/>
      <c r="O105" s="38"/>
      <c r="P105" s="355"/>
    </row>
    <row r="106" spans="11:16" ht="24.75" customHeight="1">
      <c r="K106" s="358"/>
      <c r="L106" s="38"/>
      <c r="M106" s="38"/>
      <c r="N106" s="38"/>
      <c r="O106" s="38"/>
      <c r="P106" s="355"/>
    </row>
    <row r="107" spans="11:16" ht="24.75" customHeight="1" hidden="1">
      <c r="K107" s="358"/>
      <c r="L107" s="38"/>
      <c r="M107" s="38"/>
      <c r="N107" s="38"/>
      <c r="O107" s="38"/>
      <c r="P107" s="355"/>
    </row>
    <row r="108" spans="11:16" ht="24.75" customHeight="1" hidden="1">
      <c r="K108" s="358"/>
      <c r="L108" s="38"/>
      <c r="M108" s="38"/>
      <c r="N108" s="38"/>
      <c r="O108" s="38"/>
      <c r="P108" s="355"/>
    </row>
    <row r="109" spans="11:16" ht="24.75" customHeight="1">
      <c r="K109" s="358"/>
      <c r="L109" s="38"/>
      <c r="M109" s="38"/>
      <c r="N109" s="38"/>
      <c r="O109" s="38"/>
      <c r="P109" s="355"/>
    </row>
    <row r="110" spans="11:16" ht="24.75" customHeight="1" hidden="1">
      <c r="K110" s="358"/>
      <c r="L110" s="38"/>
      <c r="M110" s="38"/>
      <c r="N110" s="38"/>
      <c r="O110" s="38"/>
      <c r="P110" s="355"/>
    </row>
    <row r="111" spans="11:16" ht="24.75" customHeight="1" hidden="1">
      <c r="K111" s="358"/>
      <c r="L111" s="38"/>
      <c r="M111" s="38"/>
      <c r="N111" s="38"/>
      <c r="O111" s="38"/>
      <c r="P111" s="355"/>
    </row>
    <row r="112" spans="11:16" ht="24.75" customHeight="1">
      <c r="K112" s="358"/>
      <c r="L112" s="38"/>
      <c r="M112" s="38"/>
      <c r="N112" s="38"/>
      <c r="O112" s="38"/>
      <c r="P112" s="355"/>
    </row>
    <row r="113" spans="12:15" ht="24.75" customHeight="1">
      <c r="L113" s="362"/>
      <c r="M113" s="362"/>
      <c r="N113" s="362"/>
      <c r="O113" s="362"/>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52" customFormat="1" ht="29.25" customHeight="1"/>
    <row r="129" s="353"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B9" sqref="B9"/>
    </sheetView>
  </sheetViews>
  <sheetFormatPr defaultColWidth="9.00390625" defaultRowHeight="15.75"/>
  <cols>
    <col min="1" max="1" width="23.50390625" style="0" customWidth="1"/>
    <col min="2" max="2" width="66.125" style="0" customWidth="1"/>
  </cols>
  <sheetData>
    <row r="2" spans="1:2" ht="62.25" customHeight="1">
      <c r="A2" s="1151" t="s">
        <v>583</v>
      </c>
      <c r="B2" s="1151"/>
    </row>
    <row r="3" spans="1:2" ht="22.5" customHeight="1">
      <c r="A3" s="527" t="s">
        <v>558</v>
      </c>
      <c r="B3" s="528" t="s">
        <v>806</v>
      </c>
    </row>
    <row r="4" spans="1:2" ht="22.5" customHeight="1">
      <c r="A4" s="527" t="s">
        <v>556</v>
      </c>
      <c r="B4" s="528" t="s">
        <v>644</v>
      </c>
    </row>
    <row r="5" spans="1:2" ht="22.5" customHeight="1">
      <c r="A5" s="527" t="s">
        <v>559</v>
      </c>
      <c r="B5" s="577" t="s">
        <v>645</v>
      </c>
    </row>
    <row r="6" spans="1:2" ht="22.5" customHeight="1">
      <c r="A6" s="527" t="s">
        <v>560</v>
      </c>
      <c r="B6" s="577" t="s">
        <v>646</v>
      </c>
    </row>
    <row r="7" spans="1:2" ht="22.5" customHeight="1">
      <c r="A7" s="527" t="s">
        <v>561</v>
      </c>
      <c r="B7" s="577" t="s">
        <v>518</v>
      </c>
    </row>
    <row r="8" spans="1:2" ht="15.75">
      <c r="A8" s="529" t="s">
        <v>562</v>
      </c>
      <c r="B8" s="690" t="s">
        <v>811</v>
      </c>
    </row>
    <row r="10" spans="1:2" ht="62.25" customHeight="1">
      <c r="A10" s="1152" t="s">
        <v>638</v>
      </c>
      <c r="B10" s="1152"/>
    </row>
    <row r="11" spans="1:2" ht="15.75">
      <c r="A11" s="1153" t="s">
        <v>582</v>
      </c>
      <c r="B11" s="1153"/>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0"/>
  </sheetPr>
  <dimension ref="A1:Q28"/>
  <sheetViews>
    <sheetView showZeros="0" zoomScale="110" zoomScaleNormal="110" zoomScaleSheetLayoutView="110" zoomScalePageLayoutView="0" workbookViewId="0" topLeftCell="A10">
      <selection activeCell="C17" sqref="C17"/>
    </sheetView>
  </sheetViews>
  <sheetFormatPr defaultColWidth="9.00390625" defaultRowHeight="15.75"/>
  <cols>
    <col min="1" max="1" width="4.125" style="439" customWidth="1"/>
    <col min="2" max="2" width="23.25390625" style="388" customWidth="1"/>
    <col min="3" max="3" width="11.875" style="388" customWidth="1"/>
    <col min="4" max="4" width="9.625" style="388" customWidth="1"/>
    <col min="5" max="5" width="9.50390625" style="388" customWidth="1"/>
    <col min="6" max="6" width="9.125" style="388" customWidth="1"/>
    <col min="7" max="7" width="8.375" style="388" customWidth="1"/>
    <col min="8" max="8" width="8.50390625" style="388" customWidth="1"/>
    <col min="9" max="11" width="7.75390625" style="388" customWidth="1"/>
    <col min="12" max="12" width="9.00390625" style="388" customWidth="1"/>
    <col min="13" max="13" width="9.50390625" style="388" customWidth="1"/>
    <col min="14" max="14" width="8.75390625" style="388" customWidth="1"/>
    <col min="15" max="16384" width="9.00390625" style="388" customWidth="1"/>
  </cols>
  <sheetData>
    <row r="1" spans="1:14" ht="19.5" customHeight="1">
      <c r="A1" s="1180" t="s">
        <v>29</v>
      </c>
      <c r="B1" s="1180"/>
      <c r="C1" s="417"/>
      <c r="D1" s="1181" t="s">
        <v>82</v>
      </c>
      <c r="E1" s="1181"/>
      <c r="F1" s="1181"/>
      <c r="G1" s="1181"/>
      <c r="H1" s="1181"/>
      <c r="I1" s="1181"/>
      <c r="J1" s="1181"/>
      <c r="K1" s="1181"/>
      <c r="L1" s="1177" t="s">
        <v>557</v>
      </c>
      <c r="M1" s="1177"/>
      <c r="N1" s="1177"/>
    </row>
    <row r="2" spans="1:16" ht="16.5" customHeight="1">
      <c r="A2" s="419" t="s">
        <v>343</v>
      </c>
      <c r="B2" s="419"/>
      <c r="C2" s="419"/>
      <c r="D2" s="1181" t="s">
        <v>118</v>
      </c>
      <c r="E2" s="1181"/>
      <c r="F2" s="1181"/>
      <c r="G2" s="1181"/>
      <c r="H2" s="1181"/>
      <c r="I2" s="1181"/>
      <c r="J2" s="1181"/>
      <c r="K2" s="1181"/>
      <c r="L2" s="1182" t="str">
        <f>'Thong tin'!B4</f>
        <v>Cục Thi hành án dân sự tỉnh Lâm Đồng </v>
      </c>
      <c r="M2" s="1182"/>
      <c r="N2" s="1182"/>
      <c r="P2" s="389"/>
    </row>
    <row r="3" spans="1:16" ht="16.5" customHeight="1">
      <c r="A3" s="419" t="s">
        <v>344</v>
      </c>
      <c r="B3" s="419"/>
      <c r="C3" s="416"/>
      <c r="D3" s="1183" t="str">
        <f>'Thong tin'!B3</f>
        <v>03 tháng / năm 2019</v>
      </c>
      <c r="E3" s="1183"/>
      <c r="F3" s="1183"/>
      <c r="G3" s="1183"/>
      <c r="H3" s="1183"/>
      <c r="I3" s="1183"/>
      <c r="J3" s="1183"/>
      <c r="K3" s="1183"/>
      <c r="L3" s="1177" t="s">
        <v>523</v>
      </c>
      <c r="M3" s="1177"/>
      <c r="N3" s="1177"/>
      <c r="P3" s="390"/>
    </row>
    <row r="4" spans="1:16" ht="16.5" customHeight="1">
      <c r="A4" s="420" t="s">
        <v>119</v>
      </c>
      <c r="B4" s="421"/>
      <c r="C4" s="422"/>
      <c r="D4" s="423"/>
      <c r="E4" s="423"/>
      <c r="F4" s="422"/>
      <c r="G4" s="424"/>
      <c r="H4" s="424"/>
      <c r="I4" s="424"/>
      <c r="J4" s="422"/>
      <c r="K4" s="423"/>
      <c r="L4" s="1178" t="s">
        <v>411</v>
      </c>
      <c r="M4" s="1178"/>
      <c r="N4" s="1178"/>
      <c r="P4" s="390"/>
    </row>
    <row r="5" spans="1:16" ht="16.5" customHeight="1">
      <c r="A5" s="425"/>
      <c r="B5" s="422"/>
      <c r="C5" s="422"/>
      <c r="D5" s="422"/>
      <c r="E5" s="422"/>
      <c r="F5" s="426"/>
      <c r="G5" s="427"/>
      <c r="H5" s="427"/>
      <c r="I5" s="427"/>
      <c r="J5" s="426"/>
      <c r="K5" s="428"/>
      <c r="L5" s="1179" t="s">
        <v>8</v>
      </c>
      <c r="M5" s="1179"/>
      <c r="N5" s="1179"/>
      <c r="P5" s="390"/>
    </row>
    <row r="6" spans="1:16" ht="18.75" customHeight="1">
      <c r="A6" s="1154" t="s">
        <v>69</v>
      </c>
      <c r="B6" s="1155"/>
      <c r="C6" s="1160" t="s">
        <v>38</v>
      </c>
      <c r="D6" s="1160" t="s">
        <v>336</v>
      </c>
      <c r="E6" s="1162"/>
      <c r="F6" s="1162"/>
      <c r="G6" s="1162"/>
      <c r="H6" s="1162"/>
      <c r="I6" s="1162"/>
      <c r="J6" s="1162"/>
      <c r="K6" s="1162"/>
      <c r="L6" s="1162"/>
      <c r="M6" s="1162"/>
      <c r="N6" s="1163"/>
      <c r="P6" s="390"/>
    </row>
    <row r="7" spans="1:16" ht="20.25" customHeight="1">
      <c r="A7" s="1156"/>
      <c r="B7" s="1157"/>
      <c r="C7" s="1161"/>
      <c r="D7" s="1164" t="s">
        <v>120</v>
      </c>
      <c r="E7" s="1166" t="s">
        <v>121</v>
      </c>
      <c r="F7" s="1167"/>
      <c r="G7" s="1168"/>
      <c r="H7" s="1171" t="s">
        <v>122</v>
      </c>
      <c r="I7" s="1171" t="s">
        <v>123</v>
      </c>
      <c r="J7" s="1171" t="s">
        <v>124</v>
      </c>
      <c r="K7" s="1171" t="s">
        <v>125</v>
      </c>
      <c r="L7" s="1171" t="s">
        <v>126</v>
      </c>
      <c r="M7" s="1171" t="s">
        <v>127</v>
      </c>
      <c r="N7" s="1171" t="s">
        <v>128</v>
      </c>
      <c r="O7" s="390"/>
      <c r="P7" s="390"/>
    </row>
    <row r="8" spans="1:16" ht="21" customHeight="1">
      <c r="A8" s="1156"/>
      <c r="B8" s="1157"/>
      <c r="C8" s="1161"/>
      <c r="D8" s="1164"/>
      <c r="E8" s="1173" t="s">
        <v>37</v>
      </c>
      <c r="F8" s="1175" t="s">
        <v>7</v>
      </c>
      <c r="G8" s="1176"/>
      <c r="H8" s="1171"/>
      <c r="I8" s="1171"/>
      <c r="J8" s="1171"/>
      <c r="K8" s="1171"/>
      <c r="L8" s="1171"/>
      <c r="M8" s="1171"/>
      <c r="N8" s="1171"/>
      <c r="O8" s="1174"/>
      <c r="P8" s="1174"/>
    </row>
    <row r="9" spans="1:16" ht="24.75" customHeight="1">
      <c r="A9" s="1158"/>
      <c r="B9" s="1159"/>
      <c r="C9" s="1161"/>
      <c r="D9" s="1165"/>
      <c r="E9" s="1172"/>
      <c r="F9" s="578" t="s">
        <v>199</v>
      </c>
      <c r="G9" s="579" t="s">
        <v>200</v>
      </c>
      <c r="H9" s="1172"/>
      <c r="I9" s="1172"/>
      <c r="J9" s="1172"/>
      <c r="K9" s="1172"/>
      <c r="L9" s="1172"/>
      <c r="M9" s="1172"/>
      <c r="N9" s="1172"/>
      <c r="O9" s="391"/>
      <c r="P9" s="391"/>
    </row>
    <row r="10" spans="1:16" s="393" customFormat="1" ht="18.75" customHeight="1">
      <c r="A10" s="1169" t="s">
        <v>40</v>
      </c>
      <c r="B10" s="1170"/>
      <c r="C10" s="520">
        <v>1</v>
      </c>
      <c r="D10" s="520">
        <v>2</v>
      </c>
      <c r="E10" s="520">
        <v>3</v>
      </c>
      <c r="F10" s="520">
        <v>4</v>
      </c>
      <c r="G10" s="520">
        <v>5</v>
      </c>
      <c r="H10" s="520">
        <v>6</v>
      </c>
      <c r="I10" s="520">
        <v>7</v>
      </c>
      <c r="J10" s="520">
        <v>8</v>
      </c>
      <c r="K10" s="520">
        <v>9</v>
      </c>
      <c r="L10" s="520">
        <v>10</v>
      </c>
      <c r="M10" s="520">
        <v>11</v>
      </c>
      <c r="N10" s="520">
        <v>12</v>
      </c>
      <c r="O10" s="392"/>
      <c r="P10" s="392"/>
    </row>
    <row r="11" spans="1:17" ht="22.5" customHeight="1">
      <c r="A11" s="521" t="s">
        <v>0</v>
      </c>
      <c r="B11" s="430" t="s">
        <v>131</v>
      </c>
      <c r="C11" s="662">
        <f>D11+E11+H11+I11+J11+K11+L11+M11+N11</f>
        <v>5746</v>
      </c>
      <c r="D11" s="662">
        <f aca="true" t="shared" si="0" ref="D11:N11">D12+D13</f>
        <v>2395</v>
      </c>
      <c r="E11" s="662">
        <f t="shared" si="0"/>
        <v>1765</v>
      </c>
      <c r="F11" s="662">
        <f t="shared" si="0"/>
        <v>105</v>
      </c>
      <c r="G11" s="662">
        <f t="shared" si="0"/>
        <v>1660</v>
      </c>
      <c r="H11" s="662">
        <f t="shared" si="0"/>
        <v>29</v>
      </c>
      <c r="I11" s="662">
        <f t="shared" si="0"/>
        <v>1253</v>
      </c>
      <c r="J11" s="662">
        <f t="shared" si="0"/>
        <v>238</v>
      </c>
      <c r="K11" s="662">
        <f t="shared" si="0"/>
        <v>10</v>
      </c>
      <c r="L11" s="662">
        <f t="shared" si="0"/>
        <v>1</v>
      </c>
      <c r="M11" s="662">
        <f t="shared" si="0"/>
        <v>0</v>
      </c>
      <c r="N11" s="662">
        <f t="shared" si="0"/>
        <v>55</v>
      </c>
      <c r="O11" s="390"/>
      <c r="P11" s="390"/>
      <c r="Q11" s="431"/>
    </row>
    <row r="12" spans="1:16" ht="22.5" customHeight="1">
      <c r="A12" s="522">
        <v>1</v>
      </c>
      <c r="B12" s="433" t="s">
        <v>132</v>
      </c>
      <c r="C12" s="662">
        <f aca="true" t="shared" si="1" ref="C12:C25">D12+E12+H12+I12+J12+K12+L12+M12+N12</f>
        <v>3385</v>
      </c>
      <c r="D12" s="408">
        <f>'[10]Về việc chủ động Mau 01.THA'!$D$12</f>
        <v>1588</v>
      </c>
      <c r="E12" s="662">
        <f aca="true" t="shared" si="2" ref="E12:E25">F12+G12</f>
        <v>1417</v>
      </c>
      <c r="F12" s="408">
        <f>'[10]Về việc chủ động Mau 01.THA'!$F$12</f>
        <v>77</v>
      </c>
      <c r="G12" s="408">
        <f>'[10]Về việc chủ động Mau 01.THA'!$G$12</f>
        <v>1340</v>
      </c>
      <c r="H12" s="408">
        <f>'[10]Về việc chủ động Mau 01.THA'!$H$12</f>
        <v>2</v>
      </c>
      <c r="I12" s="408">
        <f>'[10]Về việc chủ động Mau 01.THA'!$I$12</f>
        <v>186</v>
      </c>
      <c r="J12" s="408">
        <f>'[10]Về việc chủ động Mau 01.THA'!$J$12</f>
        <v>188</v>
      </c>
      <c r="K12" s="408">
        <f>'[10]Về việc chủ động Mau 01.THA'!$K$12</f>
        <v>2</v>
      </c>
      <c r="L12" s="408">
        <f>'[10]Về việc chủ động Mau 01.THA'!$L$12</f>
        <v>1</v>
      </c>
      <c r="M12" s="408">
        <f>'[10]Về việc chủ động Mau 01.THA'!$M$12</f>
        <v>0</v>
      </c>
      <c r="N12" s="408">
        <f>'[10]Về việc chủ động Mau 01.THA'!$N$12</f>
        <v>1</v>
      </c>
      <c r="O12" s="704">
        <v>3385</v>
      </c>
      <c r="P12" s="390"/>
    </row>
    <row r="13" spans="1:16" ht="22.5" customHeight="1">
      <c r="A13" s="522">
        <v>2</v>
      </c>
      <c r="B13" s="433" t="s">
        <v>133</v>
      </c>
      <c r="C13" s="662">
        <f t="shared" si="1"/>
        <v>2361</v>
      </c>
      <c r="D13" s="408">
        <f>'[10]Về việc chủ động Mau 01.THA'!$D$13</f>
        <v>807</v>
      </c>
      <c r="E13" s="662">
        <f t="shared" si="2"/>
        <v>348</v>
      </c>
      <c r="F13" s="408">
        <f>'[10]Về việc chủ động Mau 01.THA'!$F$13</f>
        <v>28</v>
      </c>
      <c r="G13" s="408">
        <f>'[10]Về việc chủ động Mau 01.THA'!$G$13</f>
        <v>320</v>
      </c>
      <c r="H13" s="408">
        <f>'[10]Về việc chủ động Mau 01.THA'!$H$13</f>
        <v>27</v>
      </c>
      <c r="I13" s="408">
        <f>'[10]Về việc chủ động Mau 01.THA'!$I$13</f>
        <v>1067</v>
      </c>
      <c r="J13" s="408">
        <f>'[10]Về việc chủ động Mau 01.THA'!$J$13</f>
        <v>50</v>
      </c>
      <c r="K13" s="408">
        <f>'[10]Về việc chủ động Mau 01.THA'!$K$13</f>
        <v>8</v>
      </c>
      <c r="L13" s="408">
        <f>'[10]Về việc chủ động Mau 01.THA'!$L$13</f>
        <v>0</v>
      </c>
      <c r="M13" s="408">
        <f>'[10]Về việc chủ động Mau 01.THA'!$M$13</f>
        <v>0</v>
      </c>
      <c r="N13" s="408">
        <f>'[10]Về việc chủ động Mau 01.THA'!$N$13</f>
        <v>54</v>
      </c>
      <c r="O13" s="390"/>
      <c r="P13" s="390"/>
    </row>
    <row r="14" spans="1:16" ht="22.5" customHeight="1">
      <c r="A14" s="523" t="s">
        <v>1</v>
      </c>
      <c r="B14" s="395" t="s">
        <v>134</v>
      </c>
      <c r="C14" s="662">
        <f t="shared" si="1"/>
        <v>8</v>
      </c>
      <c r="D14" s="408">
        <f>'[10]Về việc chủ động Mau 01.THA'!$D$14</f>
        <v>0</v>
      </c>
      <c r="E14" s="662">
        <f t="shared" si="2"/>
        <v>8</v>
      </c>
      <c r="F14" s="408">
        <f>'[10]Về việc chủ động Mau 01.THA'!$F$14</f>
        <v>1</v>
      </c>
      <c r="G14" s="408">
        <f>'[10]Về việc chủ động Mau 01.THA'!$G$14</f>
        <v>7</v>
      </c>
      <c r="H14" s="408">
        <f>'[10]Về việc chủ động Mau 01.THA'!$H$14</f>
        <v>0</v>
      </c>
      <c r="I14" s="408">
        <f>'[10]Về việc chủ động Mau 01.THA'!$I$14</f>
        <v>0</v>
      </c>
      <c r="J14" s="408">
        <f>'[10]Về việc chủ động Mau 01.THA'!$J$14</f>
        <v>0</v>
      </c>
      <c r="K14" s="408">
        <f>'[10]Về việc chủ động Mau 01.THA'!$K$14</f>
        <v>0</v>
      </c>
      <c r="L14" s="408">
        <f>'[10]Về việc chủ động Mau 01.THA'!$L$14</f>
        <v>0</v>
      </c>
      <c r="M14" s="408">
        <f>'[10]Về việc chủ động Mau 01.THA'!$M$14</f>
        <v>0</v>
      </c>
      <c r="N14" s="408">
        <f>'[10]Về việc chủ động Mau 01.THA'!$N$14</f>
        <v>0</v>
      </c>
      <c r="O14" s="390"/>
      <c r="P14" s="390"/>
    </row>
    <row r="15" spans="1:16" ht="22.5" customHeight="1">
      <c r="A15" s="523" t="s">
        <v>9</v>
      </c>
      <c r="B15" s="395" t="s">
        <v>135</v>
      </c>
      <c r="C15" s="662">
        <f t="shared" si="1"/>
        <v>0</v>
      </c>
      <c r="D15" s="408"/>
      <c r="E15" s="662">
        <f t="shared" si="2"/>
        <v>0</v>
      </c>
      <c r="F15" s="408"/>
      <c r="G15" s="408"/>
      <c r="H15" s="408"/>
      <c r="I15" s="408"/>
      <c r="J15" s="408"/>
      <c r="K15" s="408"/>
      <c r="L15" s="408"/>
      <c r="M15" s="408"/>
      <c r="N15" s="408"/>
      <c r="O15" s="390"/>
      <c r="P15" s="390"/>
    </row>
    <row r="16" spans="1:15" ht="22.5" customHeight="1">
      <c r="A16" s="523" t="s">
        <v>136</v>
      </c>
      <c r="B16" s="395" t="s">
        <v>137</v>
      </c>
      <c r="C16" s="662">
        <f>C11-C14-C15</f>
        <v>5738</v>
      </c>
      <c r="D16" s="662">
        <f aca="true" t="shared" si="3" ref="D16:N16">D11-D14-D15</f>
        <v>2395</v>
      </c>
      <c r="E16" s="662">
        <f t="shared" si="3"/>
        <v>1757</v>
      </c>
      <c r="F16" s="662">
        <f t="shared" si="3"/>
        <v>104</v>
      </c>
      <c r="G16" s="662">
        <f t="shared" si="3"/>
        <v>1653</v>
      </c>
      <c r="H16" s="662">
        <f t="shared" si="3"/>
        <v>29</v>
      </c>
      <c r="I16" s="662">
        <f t="shared" si="3"/>
        <v>1253</v>
      </c>
      <c r="J16" s="662">
        <f t="shared" si="3"/>
        <v>238</v>
      </c>
      <c r="K16" s="662">
        <f t="shared" si="3"/>
        <v>10</v>
      </c>
      <c r="L16" s="662">
        <f t="shared" si="3"/>
        <v>1</v>
      </c>
      <c r="M16" s="662">
        <f t="shared" si="3"/>
        <v>0</v>
      </c>
      <c r="N16" s="662">
        <f t="shared" si="3"/>
        <v>55</v>
      </c>
      <c r="O16" s="390"/>
    </row>
    <row r="17" spans="1:15" ht="22.5" customHeight="1">
      <c r="A17" s="523" t="s">
        <v>52</v>
      </c>
      <c r="B17" s="434" t="s">
        <v>138</v>
      </c>
      <c r="C17" s="662">
        <f>C16-C25</f>
        <v>3685</v>
      </c>
      <c r="D17" s="662">
        <f aca="true" t="shared" si="4" ref="D17:N17">D16-D25</f>
        <v>1457</v>
      </c>
      <c r="E17" s="662">
        <f t="shared" si="4"/>
        <v>794</v>
      </c>
      <c r="F17" s="662">
        <f t="shared" si="4"/>
        <v>65</v>
      </c>
      <c r="G17" s="662">
        <f t="shared" si="4"/>
        <v>729</v>
      </c>
      <c r="H17" s="662">
        <f t="shared" si="4"/>
        <v>29</v>
      </c>
      <c r="I17" s="662">
        <f t="shared" si="4"/>
        <v>1198</v>
      </c>
      <c r="J17" s="662">
        <f t="shared" si="4"/>
        <v>143</v>
      </c>
      <c r="K17" s="662">
        <f t="shared" si="4"/>
        <v>9</v>
      </c>
      <c r="L17" s="662">
        <f t="shared" si="4"/>
        <v>0</v>
      </c>
      <c r="M17" s="662">
        <f t="shared" si="4"/>
        <v>0</v>
      </c>
      <c r="N17" s="662">
        <f t="shared" si="4"/>
        <v>55</v>
      </c>
      <c r="O17" s="390"/>
    </row>
    <row r="18" spans="1:15" ht="22.5" customHeight="1">
      <c r="A18" s="522" t="s">
        <v>54</v>
      </c>
      <c r="B18" s="433" t="s">
        <v>139</v>
      </c>
      <c r="C18" s="662">
        <f t="shared" si="1"/>
        <v>1667</v>
      </c>
      <c r="D18" s="408">
        <f>'[10]Về việc chủ động Mau 01.THA'!$D$18</f>
        <v>584</v>
      </c>
      <c r="E18" s="662">
        <f t="shared" si="2"/>
        <v>209</v>
      </c>
      <c r="F18" s="408">
        <f>'[10]Về việc chủ động Mau 01.THA'!$F$18</f>
        <v>9</v>
      </c>
      <c r="G18" s="408">
        <f>'[10]Về việc chủ động Mau 01.THA'!$G$18</f>
        <v>200</v>
      </c>
      <c r="H18" s="408">
        <f>'[10]Về việc chủ động Mau 01.THA'!$H$18</f>
        <v>14</v>
      </c>
      <c r="I18" s="408">
        <f>'[10]Về việc chủ động Mau 01.THA'!$I$18</f>
        <v>782</v>
      </c>
      <c r="J18" s="408">
        <f>'[10]Về việc chủ động Mau 01.THA'!$J$18</f>
        <v>22</v>
      </c>
      <c r="K18" s="408">
        <f>'[10]Về việc chủ động Mau 01.THA'!$K$18</f>
        <v>4</v>
      </c>
      <c r="L18" s="408">
        <f>'[10]Về việc chủ động Mau 01.THA'!$L$18</f>
        <v>0</v>
      </c>
      <c r="M18" s="408">
        <f>'[10]Về việc chủ động Mau 01.THA'!$M$18</f>
        <v>0</v>
      </c>
      <c r="N18" s="408">
        <f>'[10]Về việc chủ động Mau 01.THA'!$N$18</f>
        <v>52</v>
      </c>
      <c r="O18" s="390"/>
    </row>
    <row r="19" spans="1:15" ht="20.25" customHeight="1">
      <c r="A19" s="522" t="s">
        <v>55</v>
      </c>
      <c r="B19" s="433" t="s">
        <v>140</v>
      </c>
      <c r="C19" s="662">
        <f t="shared" si="1"/>
        <v>25</v>
      </c>
      <c r="D19" s="408">
        <f>'[10]Về việc chủ động Mau 01.THA'!$D$19</f>
        <v>17</v>
      </c>
      <c r="E19" s="662">
        <f t="shared" si="2"/>
        <v>6</v>
      </c>
      <c r="F19" s="408">
        <f>'[10]Về việc chủ động Mau 01.THA'!$F$19</f>
        <v>1</v>
      </c>
      <c r="G19" s="408">
        <f>'[10]Về việc chủ động Mau 01.THA'!$G$19</f>
        <v>5</v>
      </c>
      <c r="H19" s="408">
        <f>'[10]Về việc chủ động Mau 01.THA'!$H$19</f>
        <v>0</v>
      </c>
      <c r="I19" s="408">
        <f>'[10]Về việc chủ động Mau 01.THA'!$I$19</f>
        <v>1</v>
      </c>
      <c r="J19" s="408">
        <f>'[10]Về việc chủ động Mau 01.THA'!$J$19</f>
        <v>1</v>
      </c>
      <c r="K19" s="408">
        <f>'[10]Về việc chủ động Mau 01.THA'!$K$19</f>
        <v>0</v>
      </c>
      <c r="L19" s="408">
        <f>'[10]Về việc chủ động Mau 01.THA'!$L$19</f>
        <v>0</v>
      </c>
      <c r="M19" s="408">
        <f>'[10]Về việc chủ động Mau 01.THA'!$M$19</f>
        <v>0</v>
      </c>
      <c r="N19" s="408">
        <f>'[10]Về việc chủ động Mau 01.THA'!$N$19</f>
        <v>0</v>
      </c>
      <c r="O19" s="390"/>
    </row>
    <row r="20" spans="1:15" ht="21" customHeight="1">
      <c r="A20" s="522" t="s">
        <v>141</v>
      </c>
      <c r="B20" s="433" t="s">
        <v>142</v>
      </c>
      <c r="C20" s="664">
        <f>C17-C18-C19-C21-C22-C23-C24</f>
        <v>1973</v>
      </c>
      <c r="D20" s="664">
        <f>D17-D18-D19-D21-D22-D23-D24</f>
        <v>842</v>
      </c>
      <c r="E20" s="664">
        <f aca="true" t="shared" si="5" ref="E20:N20">E17-E18-E19-E21-E22-E23-E24</f>
        <v>576</v>
      </c>
      <c r="F20" s="664">
        <f t="shared" si="5"/>
        <v>55</v>
      </c>
      <c r="G20" s="664">
        <f t="shared" si="5"/>
        <v>521</v>
      </c>
      <c r="H20" s="664">
        <f t="shared" si="5"/>
        <v>15</v>
      </c>
      <c r="I20" s="664">
        <f t="shared" si="5"/>
        <v>415</v>
      </c>
      <c r="J20" s="664">
        <f t="shared" si="5"/>
        <v>117</v>
      </c>
      <c r="K20" s="664">
        <f t="shared" si="5"/>
        <v>5</v>
      </c>
      <c r="L20" s="664">
        <f t="shared" si="5"/>
        <v>0</v>
      </c>
      <c r="M20" s="664">
        <f t="shared" si="5"/>
        <v>0</v>
      </c>
      <c r="N20" s="664">
        <f t="shared" si="5"/>
        <v>3</v>
      </c>
      <c r="O20" s="390"/>
    </row>
    <row r="21" spans="1:15" ht="21" customHeight="1">
      <c r="A21" s="522" t="s">
        <v>143</v>
      </c>
      <c r="B21" s="433" t="s">
        <v>144</v>
      </c>
      <c r="C21" s="662">
        <f t="shared" si="1"/>
        <v>10</v>
      </c>
      <c r="D21" s="408">
        <f>'[10]Về việc chủ động Mau 01.THA'!$D$21</f>
        <v>7</v>
      </c>
      <c r="E21" s="662">
        <f t="shared" si="2"/>
        <v>1</v>
      </c>
      <c r="F21" s="408">
        <f>'[10]Về việc chủ động Mau 01.THA'!$F$21</f>
        <v>0</v>
      </c>
      <c r="G21" s="408">
        <f>'[10]Về việc chủ động Mau 01.THA'!$G$21</f>
        <v>1</v>
      </c>
      <c r="H21" s="408">
        <f>'[10]Về việc chủ động Mau 01.THA'!$H$21</f>
        <v>0</v>
      </c>
      <c r="I21" s="408">
        <f>'[10]Về việc chủ động Mau 01.THA'!$I$21</f>
        <v>0</v>
      </c>
      <c r="J21" s="408">
        <f>'[10]Về việc chủ động Mau 01.THA'!$J$21</f>
        <v>2</v>
      </c>
      <c r="K21" s="408">
        <f>'[10]Về việc chủ động Mau 01.THA'!$K$21</f>
        <v>0</v>
      </c>
      <c r="L21" s="408">
        <f>'[10]Về việc chủ động Mau 01.THA'!$L$21</f>
        <v>0</v>
      </c>
      <c r="M21" s="408">
        <f>'[10]Về việc chủ động Mau 01.THA'!$M$21</f>
        <v>0</v>
      </c>
      <c r="N21" s="408">
        <f>'[10]Về việc chủ động Mau 01.THA'!$N$21</f>
        <v>0</v>
      </c>
      <c r="O21" s="390"/>
    </row>
    <row r="22" spans="1:15" ht="21" customHeight="1">
      <c r="A22" s="522" t="s">
        <v>145</v>
      </c>
      <c r="B22" s="433" t="s">
        <v>146</v>
      </c>
      <c r="C22" s="662">
        <f t="shared" si="1"/>
        <v>6</v>
      </c>
      <c r="D22" s="408">
        <f>'[10]Về việc chủ động Mau 01.THA'!$D$22</f>
        <v>5</v>
      </c>
      <c r="E22" s="662">
        <f t="shared" si="2"/>
        <v>1</v>
      </c>
      <c r="F22" s="408">
        <f>'[10]Về việc chủ động Mau 01.THA'!$F$22</f>
        <v>0</v>
      </c>
      <c r="G22" s="408">
        <f>'[10]Về việc chủ động Mau 01.THA'!$G$22</f>
        <v>1</v>
      </c>
      <c r="H22" s="408">
        <f>'[10]Về việc chủ động Mau 01.THA'!$H$22</f>
        <v>0</v>
      </c>
      <c r="I22" s="408">
        <f>'[10]Về việc chủ động Mau 01.THA'!$I$22</f>
        <v>0</v>
      </c>
      <c r="J22" s="408">
        <f>'[10]Về việc chủ động Mau 01.THA'!$J$22</f>
        <v>0</v>
      </c>
      <c r="K22" s="408">
        <f>'[10]Về việc chủ động Mau 01.THA'!$K$22</f>
        <v>0</v>
      </c>
      <c r="L22" s="408">
        <f>'[10]Về việc chủ động Mau 01.THA'!$L$22</f>
        <v>0</v>
      </c>
      <c r="M22" s="408">
        <f>'[10]Về việc chủ động Mau 01.THA'!$M$22</f>
        <v>0</v>
      </c>
      <c r="N22" s="408">
        <f>'[10]Về việc chủ động Mau 01.THA'!$N$22</f>
        <v>0</v>
      </c>
      <c r="O22" s="390"/>
    </row>
    <row r="23" spans="1:15" ht="25.5">
      <c r="A23" s="522" t="s">
        <v>147</v>
      </c>
      <c r="B23" s="435" t="s">
        <v>148</v>
      </c>
      <c r="C23" s="662">
        <f t="shared" si="1"/>
        <v>0</v>
      </c>
      <c r="D23" s="408">
        <f>'[10]Về việc chủ động Mau 01.THA'!$D$23</f>
        <v>0</v>
      </c>
      <c r="E23" s="662">
        <f t="shared" si="2"/>
        <v>0</v>
      </c>
      <c r="F23" s="408">
        <f>'[10]Về việc chủ động Mau 01.THA'!$F$23</f>
        <v>0</v>
      </c>
      <c r="G23" s="408">
        <f>'[10]Về việc chủ động Mau 01.THA'!$G$23</f>
        <v>0</v>
      </c>
      <c r="H23" s="408">
        <f>'[10]Về việc chủ động Mau 01.THA'!$H$23</f>
        <v>0</v>
      </c>
      <c r="I23" s="408">
        <f>'[10]Về việc chủ động Mau 01.THA'!$I$23</f>
        <v>0</v>
      </c>
      <c r="J23" s="408">
        <f>'[10]Về việc chủ động Mau 01.THA'!$J$23</f>
        <v>0</v>
      </c>
      <c r="K23" s="408">
        <f>'[10]Về việc chủ động Mau 01.THA'!$K$23</f>
        <v>0</v>
      </c>
      <c r="L23" s="408">
        <f>'[10]Về việc chủ động Mau 01.THA'!$L$23</f>
        <v>0</v>
      </c>
      <c r="M23" s="408">
        <f>'[10]Về việc chủ động Mau 01.THA'!$M$23</f>
        <v>0</v>
      </c>
      <c r="N23" s="408">
        <f>'[10]Về việc chủ động Mau 01.THA'!$N$23</f>
        <v>0</v>
      </c>
      <c r="O23" s="390"/>
    </row>
    <row r="24" spans="1:15" ht="21" customHeight="1">
      <c r="A24" s="522" t="s">
        <v>149</v>
      </c>
      <c r="B24" s="433" t="s">
        <v>150</v>
      </c>
      <c r="C24" s="662">
        <f t="shared" si="1"/>
        <v>4</v>
      </c>
      <c r="D24" s="408">
        <f>'[10]Về việc chủ động Mau 01.THA'!$D$24</f>
        <v>2</v>
      </c>
      <c r="E24" s="662">
        <f t="shared" si="2"/>
        <v>1</v>
      </c>
      <c r="F24" s="408">
        <f>'[10]Về việc chủ động Mau 01.THA'!$F$24</f>
        <v>0</v>
      </c>
      <c r="G24" s="408">
        <f>'[10]Về việc chủ động Mau 01.THA'!$G$24</f>
        <v>1</v>
      </c>
      <c r="H24" s="408">
        <f>'[10]Về việc chủ động Mau 01.THA'!$H$24</f>
        <v>0</v>
      </c>
      <c r="I24" s="408">
        <f>'[10]Về việc chủ động Mau 01.THA'!$I$24</f>
        <v>0</v>
      </c>
      <c r="J24" s="408">
        <f>'[10]Về việc chủ động Mau 01.THA'!$J$24</f>
        <v>1</v>
      </c>
      <c r="K24" s="408">
        <f>'[10]Về việc chủ động Mau 01.THA'!$K$24</f>
        <v>0</v>
      </c>
      <c r="L24" s="408">
        <f>'[10]Về việc chủ động Mau 01.THA'!$L$24</f>
        <v>0</v>
      </c>
      <c r="M24" s="408">
        <f>'[10]Về việc chủ động Mau 01.THA'!$M$24</f>
        <v>0</v>
      </c>
      <c r="N24" s="408">
        <f>'[10]Về việc chủ động Mau 01.THA'!$N$24</f>
        <v>0</v>
      </c>
      <c r="O24" s="390"/>
    </row>
    <row r="25" spans="1:15" ht="21" customHeight="1">
      <c r="A25" s="523" t="s">
        <v>53</v>
      </c>
      <c r="B25" s="395" t="s">
        <v>151</v>
      </c>
      <c r="C25" s="664">
        <f t="shared" si="1"/>
        <v>2053</v>
      </c>
      <c r="D25" s="664">
        <f>'[10]Về việc chủ động Mau 01.THA'!$D$25</f>
        <v>938</v>
      </c>
      <c r="E25" s="664">
        <f t="shared" si="2"/>
        <v>963</v>
      </c>
      <c r="F25" s="664">
        <f>'[10]Về việc chủ động Mau 01.THA'!$F$25</f>
        <v>39</v>
      </c>
      <c r="G25" s="664">
        <f>'[10]Về việc chủ động Mau 01.THA'!$G$25</f>
        <v>924</v>
      </c>
      <c r="H25" s="664">
        <f>'[10]Về việc chủ động Mau 01.THA'!$H$25</f>
        <v>0</v>
      </c>
      <c r="I25" s="664">
        <f>'[10]Về việc chủ động Mau 01.THA'!$I$25</f>
        <v>55</v>
      </c>
      <c r="J25" s="664">
        <f>'[10]Về việc chủ động Mau 01.THA'!$J$25</f>
        <v>95</v>
      </c>
      <c r="K25" s="664">
        <f>'[10]Về việc chủ động Mau 01.THA'!$K$25</f>
        <v>1</v>
      </c>
      <c r="L25" s="664">
        <f>'[10]Về việc chủ động Mau 01.THA'!$L$25</f>
        <v>1</v>
      </c>
      <c r="M25" s="664">
        <f>'[10]Về việc chủ động Mau 01.THA'!$M$25</f>
        <v>0</v>
      </c>
      <c r="N25" s="664">
        <f>'[10]Về việc chủ động Mau 01.THA'!$N$25</f>
        <v>0</v>
      </c>
      <c r="O25" s="390"/>
    </row>
    <row r="26" spans="1:15" s="416" customFormat="1" ht="26.25">
      <c r="A26" s="523" t="s">
        <v>555</v>
      </c>
      <c r="B26" s="436" t="s">
        <v>152</v>
      </c>
      <c r="C26" s="415">
        <f>(C18+C19)/C17</f>
        <v>0.4591587516960651</v>
      </c>
      <c r="D26" s="415">
        <f aca="true" t="shared" si="6" ref="D26:N26">(D18+D19)/D17</f>
        <v>0.4124914207275223</v>
      </c>
      <c r="E26" s="415">
        <f t="shared" si="6"/>
        <v>0.2707808564231738</v>
      </c>
      <c r="F26" s="415">
        <f t="shared" si="6"/>
        <v>0.15384615384615385</v>
      </c>
      <c r="G26" s="415">
        <f t="shared" si="6"/>
        <v>0.2812071330589849</v>
      </c>
      <c r="H26" s="415">
        <f t="shared" si="6"/>
        <v>0.4827586206896552</v>
      </c>
      <c r="I26" s="415">
        <f t="shared" si="6"/>
        <v>0.6535893155258765</v>
      </c>
      <c r="J26" s="415">
        <f t="shared" si="6"/>
        <v>0.16083916083916083</v>
      </c>
      <c r="K26" s="415">
        <f t="shared" si="6"/>
        <v>0.4444444444444444</v>
      </c>
      <c r="L26" s="415"/>
      <c r="M26" s="415"/>
      <c r="N26" s="415">
        <f t="shared" si="6"/>
        <v>0.9454545454545454</v>
      </c>
      <c r="O26" s="390"/>
    </row>
    <row r="28" ht="15">
      <c r="C28" s="691"/>
    </row>
  </sheetData>
  <sheetProtection/>
  <mergeCells count="25">
    <mergeCell ref="A1:B1"/>
    <mergeCell ref="D1:K1"/>
    <mergeCell ref="L1:N1"/>
    <mergeCell ref="D2:K2"/>
    <mergeCell ref="L2:N2"/>
    <mergeCell ref="D3:K3"/>
    <mergeCell ref="O8:P8"/>
    <mergeCell ref="J7:J9"/>
    <mergeCell ref="K7:K9"/>
    <mergeCell ref="F8:G8"/>
    <mergeCell ref="H7:H9"/>
    <mergeCell ref="L3:N3"/>
    <mergeCell ref="L4:N4"/>
    <mergeCell ref="L5:N5"/>
    <mergeCell ref="I7:I9"/>
    <mergeCell ref="A6:B9"/>
    <mergeCell ref="C6:C9"/>
    <mergeCell ref="D6:N6"/>
    <mergeCell ref="D7:D9"/>
    <mergeCell ref="E7:G7"/>
    <mergeCell ref="A10:B10"/>
    <mergeCell ref="M7:M9"/>
    <mergeCell ref="N7:N9"/>
    <mergeCell ref="E8:E9"/>
    <mergeCell ref="L7:L9"/>
  </mergeCells>
  <printOptions/>
  <pageMargins left="0.22" right="0" top="0" bottom="0" header="0.23" footer="0.1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0"/>
  </sheetPr>
  <dimension ref="A1:C497"/>
  <sheetViews>
    <sheetView showZeros="0" zoomScaleSheetLayoutView="100" zoomScalePageLayoutView="0" workbookViewId="0" topLeftCell="A13">
      <selection activeCell="C20" sqref="C20"/>
    </sheetView>
  </sheetViews>
  <sheetFormatPr defaultColWidth="9.00390625" defaultRowHeight="15.75"/>
  <cols>
    <col min="1" max="1" width="4.875" style="33" customWidth="1"/>
    <col min="2" max="2" width="51.00390625" style="33" customWidth="1"/>
    <col min="3" max="3" width="36.00390625" style="33" customWidth="1"/>
    <col min="4" max="16384" width="9.00390625" style="33" customWidth="1"/>
  </cols>
  <sheetData>
    <row r="1" spans="1:3" s="1" customFormat="1" ht="36" customHeight="1">
      <c r="A1" s="1191" t="s">
        <v>181</v>
      </c>
      <c r="B1" s="1192"/>
      <c r="C1" s="1192"/>
    </row>
    <row r="2" spans="1:3" ht="21.75" customHeight="1">
      <c r="A2" s="1193" t="s">
        <v>70</v>
      </c>
      <c r="B2" s="1193"/>
      <c r="C2" s="518" t="s">
        <v>340</v>
      </c>
    </row>
    <row r="3" spans="1:3" ht="21.75" customHeight="1">
      <c r="A3" s="1190" t="s">
        <v>6</v>
      </c>
      <c r="B3" s="1190"/>
      <c r="C3" s="5">
        <v>1</v>
      </c>
    </row>
    <row r="4" spans="1:3" ht="17.25" customHeight="1">
      <c r="A4" s="397" t="s">
        <v>52</v>
      </c>
      <c r="B4" s="535" t="s">
        <v>566</v>
      </c>
      <c r="C4" s="519">
        <f>C5+C6+C7+C8+C9+C10+C11</f>
        <v>10</v>
      </c>
    </row>
    <row r="5" spans="1:3" s="6" customFormat="1" ht="17.25" customHeight="1">
      <c r="A5" s="5" t="s">
        <v>54</v>
      </c>
      <c r="B5" s="536" t="s">
        <v>153</v>
      </c>
      <c r="C5" s="39"/>
    </row>
    <row r="6" spans="1:3" s="6" customFormat="1" ht="17.25" customHeight="1">
      <c r="A6" s="5" t="s">
        <v>55</v>
      </c>
      <c r="B6" s="536" t="s">
        <v>154</v>
      </c>
      <c r="C6" s="39">
        <f>'01'!C21</f>
        <v>10</v>
      </c>
    </row>
    <row r="7" spans="1:3" s="6" customFormat="1" ht="17.25" customHeight="1">
      <c r="A7" s="5" t="s">
        <v>141</v>
      </c>
      <c r="B7" s="536" t="s">
        <v>155</v>
      </c>
      <c r="C7" s="39"/>
    </row>
    <row r="8" spans="1:3" s="6" customFormat="1" ht="17.25" customHeight="1">
      <c r="A8" s="5" t="s">
        <v>143</v>
      </c>
      <c r="B8" s="536" t="s">
        <v>156</v>
      </c>
      <c r="C8" s="39"/>
    </row>
    <row r="9" spans="1:3" s="6" customFormat="1" ht="17.25" customHeight="1">
      <c r="A9" s="5" t="s">
        <v>145</v>
      </c>
      <c r="B9" s="536" t="s">
        <v>157</v>
      </c>
      <c r="C9" s="39"/>
    </row>
    <row r="10" spans="1:3" s="6" customFormat="1" ht="17.25" customHeight="1">
      <c r="A10" s="5" t="s">
        <v>147</v>
      </c>
      <c r="B10" s="536" t="s">
        <v>158</v>
      </c>
      <c r="C10" s="39"/>
    </row>
    <row r="11" spans="1:3" s="6" customFormat="1" ht="17.25" customHeight="1">
      <c r="A11" s="5" t="s">
        <v>149</v>
      </c>
      <c r="B11" s="536" t="s">
        <v>160</v>
      </c>
      <c r="C11" s="39"/>
    </row>
    <row r="12" spans="1:3" s="32" customFormat="1" ht="17.25" customHeight="1">
      <c r="A12" s="397" t="s">
        <v>53</v>
      </c>
      <c r="B12" s="535" t="s">
        <v>565</v>
      </c>
      <c r="C12" s="519">
        <f>C13+C14</f>
        <v>6</v>
      </c>
    </row>
    <row r="13" spans="1:3" s="6" customFormat="1" ht="17.25" customHeight="1">
      <c r="A13" s="5" t="s">
        <v>56</v>
      </c>
      <c r="B13" s="536" t="s">
        <v>159</v>
      </c>
      <c r="C13" s="39">
        <f>'01'!C22</f>
        <v>6</v>
      </c>
    </row>
    <row r="14" spans="1:3" ht="17.25" customHeight="1">
      <c r="A14" s="5" t="s">
        <v>57</v>
      </c>
      <c r="B14" s="536" t="s">
        <v>160</v>
      </c>
      <c r="C14" s="39"/>
    </row>
    <row r="15" spans="1:3" ht="17.25" customHeight="1">
      <c r="A15" s="397" t="s">
        <v>58</v>
      </c>
      <c r="B15" s="535" t="s">
        <v>150</v>
      </c>
      <c r="C15" s="519">
        <f>C16+C17+C18</f>
        <v>4</v>
      </c>
    </row>
    <row r="16" spans="1:3" ht="17.25" customHeight="1">
      <c r="A16" s="5" t="s">
        <v>161</v>
      </c>
      <c r="B16" s="533" t="s">
        <v>162</v>
      </c>
      <c r="C16" s="39">
        <f>'01'!C24</f>
        <v>4</v>
      </c>
    </row>
    <row r="17" spans="1:3" s="6" customFormat="1" ht="30">
      <c r="A17" s="5" t="s">
        <v>163</v>
      </c>
      <c r="B17" s="536" t="s">
        <v>164</v>
      </c>
      <c r="C17" s="39"/>
    </row>
    <row r="18" spans="1:3" s="6" customFormat="1" ht="17.25" customHeight="1">
      <c r="A18" s="5" t="s">
        <v>165</v>
      </c>
      <c r="B18" s="536" t="s">
        <v>166</v>
      </c>
      <c r="C18" s="39"/>
    </row>
    <row r="19" spans="1:3" s="6" customFormat="1" ht="17.25" customHeight="1">
      <c r="A19" s="397" t="s">
        <v>73</v>
      </c>
      <c r="B19" s="535" t="s">
        <v>564</v>
      </c>
      <c r="C19" s="519">
        <f>C20+C21+C22+C23+C24+C25</f>
        <v>25</v>
      </c>
    </row>
    <row r="20" spans="1:3" s="6" customFormat="1" ht="17.25" customHeight="1">
      <c r="A20" s="5" t="s">
        <v>167</v>
      </c>
      <c r="B20" s="536" t="s">
        <v>168</v>
      </c>
      <c r="C20" s="39">
        <f>'01'!C19</f>
        <v>25</v>
      </c>
    </row>
    <row r="21" spans="1:3" s="6" customFormat="1" ht="17.25" customHeight="1">
      <c r="A21" s="5" t="s">
        <v>169</v>
      </c>
      <c r="B21" s="536" t="s">
        <v>170</v>
      </c>
      <c r="C21" s="39"/>
    </row>
    <row r="22" spans="1:3" s="6" customFormat="1" ht="17.25" customHeight="1">
      <c r="A22" s="5" t="s">
        <v>171</v>
      </c>
      <c r="B22" s="536" t="s">
        <v>172</v>
      </c>
      <c r="C22" s="39"/>
    </row>
    <row r="23" spans="1:3" s="6" customFormat="1" ht="17.25" customHeight="1">
      <c r="A23" s="5" t="s">
        <v>173</v>
      </c>
      <c r="B23" s="536" t="s">
        <v>156</v>
      </c>
      <c r="C23" s="39"/>
    </row>
    <row r="24" spans="1:3" s="6" customFormat="1" ht="17.25" customHeight="1">
      <c r="A24" s="5" t="s">
        <v>174</v>
      </c>
      <c r="B24" s="536" t="s">
        <v>157</v>
      </c>
      <c r="C24" s="39"/>
    </row>
    <row r="25" spans="1:3" s="6" customFormat="1" ht="17.25" customHeight="1">
      <c r="A25" s="5" t="s">
        <v>175</v>
      </c>
      <c r="B25" s="536" t="s">
        <v>176</v>
      </c>
      <c r="C25" s="39"/>
    </row>
    <row r="26" spans="1:3" s="6" customFormat="1" ht="17.25" customHeight="1">
      <c r="A26" s="397" t="s">
        <v>74</v>
      </c>
      <c r="B26" s="535" t="s">
        <v>563</v>
      </c>
      <c r="C26" s="519">
        <f>C27+C28+C29</f>
        <v>2053</v>
      </c>
    </row>
    <row r="27" spans="1:3" s="6" customFormat="1" ht="17.25" customHeight="1">
      <c r="A27" s="5" t="s">
        <v>177</v>
      </c>
      <c r="B27" s="536" t="s">
        <v>168</v>
      </c>
      <c r="C27" s="39">
        <f>'01'!C25-'PT 01'!C28-'PT 01'!C29</f>
        <v>1987</v>
      </c>
    </row>
    <row r="28" spans="1:3" ht="17.25" customHeight="1">
      <c r="A28" s="5" t="s">
        <v>178</v>
      </c>
      <c r="B28" s="536" t="s">
        <v>170</v>
      </c>
      <c r="C28" s="39">
        <f>'[16]Phân tích chỉ tiêu Mau 01.THA'!$C$27+'[12]Phân tích chỉ tiêu Mau 01.THA'!$C$28</f>
        <v>20</v>
      </c>
    </row>
    <row r="29" spans="1:3" s="6" customFormat="1" ht="17.25" customHeight="1">
      <c r="A29" s="5" t="s">
        <v>179</v>
      </c>
      <c r="B29" s="536" t="s">
        <v>180</v>
      </c>
      <c r="C29" s="39">
        <f>'[16]Phân tích chỉ tiêu Mau 01.THA'!$C$28+'[12]Phân tích chỉ tiêu Mau 01.THA'!$C$29+'[17]Phân tích chỉ tiêu Mau 01.THA'!$C$28+'[18]Phân tích chỉ tiêu Mau 01.THA'!$C$28</f>
        <v>46</v>
      </c>
    </row>
    <row r="30" spans="1:3" ht="30.75" customHeight="1">
      <c r="A30" s="35"/>
      <c r="B30" s="407"/>
      <c r="C30" s="534" t="str">
        <f>'Thong tin'!B8</f>
        <v>Lâm Đồng, ngày 07 tháng 01 năm 2019</v>
      </c>
    </row>
    <row r="31" spans="1:3" ht="22.5" customHeight="1">
      <c r="A31" s="35"/>
      <c r="B31" s="679" t="s">
        <v>4</v>
      </c>
      <c r="C31" s="530" t="str">
        <f>'Thong tin'!B7</f>
        <v>CỤC TRƯỞNG</v>
      </c>
    </row>
    <row r="32" spans="2:3" s="36" customFormat="1" ht="18.75">
      <c r="B32" s="525"/>
      <c r="C32" s="405"/>
    </row>
    <row r="33" spans="2:3" ht="15.75" customHeight="1">
      <c r="B33" s="440"/>
      <c r="C33" s="406"/>
    </row>
    <row r="34" spans="2:3" ht="15.75" customHeight="1">
      <c r="B34" s="440"/>
      <c r="C34" s="405"/>
    </row>
    <row r="35" spans="2:3" ht="15.75" customHeight="1">
      <c r="B35" s="440"/>
      <c r="C35" s="406"/>
    </row>
    <row r="36" spans="2:3" ht="15.75" customHeight="1">
      <c r="B36" s="440"/>
      <c r="C36" s="406"/>
    </row>
    <row r="37" spans="2:3" ht="18.75">
      <c r="B37" s="680" t="str">
        <f>'Thong tin'!B5</f>
        <v>Phạm Ngọc Hoa</v>
      </c>
      <c r="C37" s="526" t="str">
        <f>'Thong tin'!B6</f>
        <v>Trần Hữu Thọ </v>
      </c>
    </row>
    <row r="38" spans="2:3" ht="18.75">
      <c r="B38" s="406"/>
      <c r="C38" s="406"/>
    </row>
    <row r="39" spans="2:3" ht="18.75">
      <c r="B39" s="406"/>
      <c r="C39" s="406"/>
    </row>
    <row r="40" spans="2:3" ht="18.75" hidden="1">
      <c r="B40" s="406"/>
      <c r="C40" s="406"/>
    </row>
    <row r="41" ht="15.75" customHeight="1" hidden="1"/>
    <row r="42" ht="15.75" hidden="1"/>
    <row r="43" ht="15.75" hidden="1"/>
    <row r="44" spans="1:3" ht="16.5" customHeight="1" hidden="1">
      <c r="A44" s="1184" t="s">
        <v>181</v>
      </c>
      <c r="B44" s="1185"/>
      <c r="C44" s="1185"/>
    </row>
    <row r="45" spans="1:3" ht="18.75" hidden="1">
      <c r="A45" s="1188" t="s">
        <v>70</v>
      </c>
      <c r="B45" s="1189"/>
      <c r="C45" s="387" t="s">
        <v>340</v>
      </c>
    </row>
    <row r="46" spans="1:3" ht="15.75" hidden="1">
      <c r="A46" s="1186" t="s">
        <v>6</v>
      </c>
      <c r="B46" s="1187"/>
      <c r="C46" s="399">
        <v>1</v>
      </c>
    </row>
    <row r="47" spans="1:3" ht="19.5" customHeight="1" hidden="1">
      <c r="A47" s="397" t="s">
        <v>52</v>
      </c>
      <c r="B47" s="398" t="s">
        <v>348</v>
      </c>
      <c r="C47" s="400">
        <f>SUM(C48:C53)</f>
        <v>0</v>
      </c>
    </row>
    <row r="48" spans="1:3" ht="19.5" customHeight="1" hidden="1">
      <c r="A48" s="5" t="s">
        <v>54</v>
      </c>
      <c r="B48" s="34" t="s">
        <v>153</v>
      </c>
      <c r="C48" s="401"/>
    </row>
    <row r="49" spans="1:3" ht="19.5" customHeight="1" hidden="1">
      <c r="A49" s="5" t="s">
        <v>55</v>
      </c>
      <c r="B49" s="34" t="s">
        <v>154</v>
      </c>
      <c r="C49" s="401"/>
    </row>
    <row r="50" spans="1:3" ht="19.5" customHeight="1" hidden="1">
      <c r="A50" s="5" t="s">
        <v>141</v>
      </c>
      <c r="B50" s="34" t="s">
        <v>155</v>
      </c>
      <c r="C50" s="401"/>
    </row>
    <row r="51" spans="1:3" ht="19.5" customHeight="1" hidden="1">
      <c r="A51" s="5" t="s">
        <v>143</v>
      </c>
      <c r="B51" s="34" t="s">
        <v>156</v>
      </c>
      <c r="C51" s="401"/>
    </row>
    <row r="52" spans="1:3" ht="19.5" customHeight="1" hidden="1">
      <c r="A52" s="5" t="s">
        <v>145</v>
      </c>
      <c r="B52" s="34" t="s">
        <v>157</v>
      </c>
      <c r="C52" s="401"/>
    </row>
    <row r="53" spans="1:3" ht="19.5" customHeight="1" hidden="1">
      <c r="A53" s="5" t="s">
        <v>147</v>
      </c>
      <c r="B53" s="34" t="s">
        <v>158</v>
      </c>
      <c r="C53" s="401"/>
    </row>
    <row r="54" spans="1:3" ht="19.5" customHeight="1" hidden="1">
      <c r="A54" s="397" t="s">
        <v>53</v>
      </c>
      <c r="B54" s="398" t="s">
        <v>346</v>
      </c>
      <c r="C54" s="400">
        <f>SUM(C55:C56)</f>
        <v>0</v>
      </c>
    </row>
    <row r="55" spans="1:3" ht="19.5" customHeight="1" hidden="1">
      <c r="A55" s="5" t="s">
        <v>56</v>
      </c>
      <c r="B55" s="34" t="s">
        <v>159</v>
      </c>
      <c r="C55" s="401"/>
    </row>
    <row r="56" spans="1:3" ht="19.5" customHeight="1" hidden="1">
      <c r="A56" s="5" t="s">
        <v>57</v>
      </c>
      <c r="B56" s="34" t="s">
        <v>160</v>
      </c>
      <c r="C56" s="401"/>
    </row>
    <row r="57" spans="1:3" ht="19.5" customHeight="1" hidden="1">
      <c r="A57" s="397" t="s">
        <v>58</v>
      </c>
      <c r="B57" s="398" t="s">
        <v>150</v>
      </c>
      <c r="C57" s="400">
        <f>SUM(C58:C60)</f>
        <v>0</v>
      </c>
    </row>
    <row r="58" spans="1:3" ht="19.5" customHeight="1" hidden="1">
      <c r="A58" s="5" t="s">
        <v>161</v>
      </c>
      <c r="B58" s="37" t="s">
        <v>162</v>
      </c>
      <c r="C58" s="401"/>
    </row>
    <row r="59" spans="1:3" ht="19.5" customHeight="1" hidden="1">
      <c r="A59" s="5" t="s">
        <v>163</v>
      </c>
      <c r="B59" s="34" t="s">
        <v>164</v>
      </c>
      <c r="C59" s="401"/>
    </row>
    <row r="60" spans="1:3" ht="19.5" customHeight="1" hidden="1">
      <c r="A60" s="5" t="s">
        <v>165</v>
      </c>
      <c r="B60" s="34" t="s">
        <v>166</v>
      </c>
      <c r="C60" s="401"/>
    </row>
    <row r="61" spans="1:3" ht="19.5" customHeight="1" hidden="1">
      <c r="A61" s="397" t="s">
        <v>73</v>
      </c>
      <c r="B61" s="398" t="s">
        <v>347</v>
      </c>
      <c r="C61" s="400">
        <f>SUM(C62:C67)</f>
        <v>0</v>
      </c>
    </row>
    <row r="62" spans="1:3" ht="19.5" customHeight="1" hidden="1">
      <c r="A62" s="5" t="s">
        <v>167</v>
      </c>
      <c r="B62" s="34" t="s">
        <v>168</v>
      </c>
      <c r="C62" s="401"/>
    </row>
    <row r="63" spans="1:3" ht="19.5" customHeight="1" hidden="1">
      <c r="A63" s="5" t="s">
        <v>169</v>
      </c>
      <c r="B63" s="34" t="s">
        <v>170</v>
      </c>
      <c r="C63" s="401"/>
    </row>
    <row r="64" spans="1:3" ht="19.5" customHeight="1" hidden="1">
      <c r="A64" s="5" t="s">
        <v>171</v>
      </c>
      <c r="B64" s="34" t="s">
        <v>172</v>
      </c>
      <c r="C64" s="401"/>
    </row>
    <row r="65" spans="1:3" ht="19.5" customHeight="1" hidden="1">
      <c r="A65" s="5" t="s">
        <v>173</v>
      </c>
      <c r="B65" s="34" t="s">
        <v>156</v>
      </c>
      <c r="C65" s="401"/>
    </row>
    <row r="66" spans="1:3" ht="19.5" customHeight="1" hidden="1">
      <c r="A66" s="5" t="s">
        <v>174</v>
      </c>
      <c r="B66" s="34" t="s">
        <v>157</v>
      </c>
      <c r="C66" s="401"/>
    </row>
    <row r="67" spans="1:3" ht="19.5" customHeight="1" hidden="1">
      <c r="A67" s="5" t="s">
        <v>175</v>
      </c>
      <c r="B67" s="34" t="s">
        <v>176</v>
      </c>
      <c r="C67" s="401"/>
    </row>
    <row r="68" spans="1:3" ht="19.5" customHeight="1" hidden="1">
      <c r="A68" s="397" t="s">
        <v>74</v>
      </c>
      <c r="B68" s="398" t="s">
        <v>349</v>
      </c>
      <c r="C68" s="400">
        <f>SUM(C69:C71)</f>
        <v>25</v>
      </c>
    </row>
    <row r="69" spans="1:3" ht="19.5" customHeight="1" hidden="1">
      <c r="A69" s="5" t="s">
        <v>177</v>
      </c>
      <c r="B69" s="34" t="s">
        <v>168</v>
      </c>
      <c r="C69" s="401">
        <v>25</v>
      </c>
    </row>
    <row r="70" spans="1:3" ht="19.5" customHeight="1" hidden="1">
      <c r="A70" s="5" t="s">
        <v>178</v>
      </c>
      <c r="B70" s="34" t="s">
        <v>170</v>
      </c>
      <c r="C70" s="401">
        <v>0</v>
      </c>
    </row>
    <row r="71" spans="1:3" ht="19.5" customHeight="1" hidden="1">
      <c r="A71" s="5" t="s">
        <v>179</v>
      </c>
      <c r="B71" s="34" t="s">
        <v>180</v>
      </c>
      <c r="C71" s="401">
        <v>0</v>
      </c>
    </row>
    <row r="72" ht="15.75" hidden="1"/>
    <row r="73" ht="15.75" hidden="1"/>
    <row r="74" ht="15.75" hidden="1"/>
    <row r="75" ht="15.75" hidden="1"/>
    <row r="76" ht="15.75" hidden="1"/>
    <row r="77" ht="15.75" hidden="1"/>
    <row r="78" ht="15.75" hidden="1"/>
    <row r="79" ht="15.75" customHeight="1" hidden="1"/>
    <row r="80" ht="15.75" hidden="1"/>
    <row r="81" ht="15.75" hidden="1"/>
    <row r="82" spans="1:3" ht="16.5" customHeight="1" hidden="1">
      <c r="A82" s="1184" t="s">
        <v>181</v>
      </c>
      <c r="B82" s="1185"/>
      <c r="C82" s="1185"/>
    </row>
    <row r="83" spans="1:3" ht="18.75" hidden="1">
      <c r="A83" s="1188" t="s">
        <v>70</v>
      </c>
      <c r="B83" s="1189"/>
      <c r="C83" s="387" t="s">
        <v>340</v>
      </c>
    </row>
    <row r="84" spans="1:3" ht="24.75" customHeight="1" hidden="1">
      <c r="A84" s="1186" t="s">
        <v>6</v>
      </c>
      <c r="B84" s="1187"/>
      <c r="C84" s="399">
        <v>1</v>
      </c>
    </row>
    <row r="85" spans="1:3" ht="24.75" customHeight="1" hidden="1">
      <c r="A85" s="397" t="s">
        <v>52</v>
      </c>
      <c r="B85" s="398" t="s">
        <v>348</v>
      </c>
      <c r="C85" s="400">
        <f>SUM(C86:C91)</f>
        <v>2</v>
      </c>
    </row>
    <row r="86" spans="1:3" ht="24.75" customHeight="1" hidden="1">
      <c r="A86" s="5" t="s">
        <v>54</v>
      </c>
      <c r="B86" s="34" t="s">
        <v>153</v>
      </c>
      <c r="C86" s="401"/>
    </row>
    <row r="87" spans="1:3" ht="24.75" customHeight="1" hidden="1">
      <c r="A87" s="5" t="s">
        <v>55</v>
      </c>
      <c r="B87" s="34" t="s">
        <v>154</v>
      </c>
      <c r="C87" s="401"/>
    </row>
    <row r="88" spans="1:3" ht="24.75" customHeight="1" hidden="1">
      <c r="A88" s="5" t="s">
        <v>141</v>
      </c>
      <c r="B88" s="34" t="s">
        <v>155</v>
      </c>
      <c r="C88" s="401">
        <v>2</v>
      </c>
    </row>
    <row r="89" spans="1:3" ht="24.75" customHeight="1" hidden="1">
      <c r="A89" s="5" t="s">
        <v>143</v>
      </c>
      <c r="B89" s="34" t="s">
        <v>156</v>
      </c>
      <c r="C89" s="401"/>
    </row>
    <row r="90" spans="1:3" ht="24.75" customHeight="1" hidden="1">
      <c r="A90" s="5" t="s">
        <v>145</v>
      </c>
      <c r="B90" s="34" t="s">
        <v>157</v>
      </c>
      <c r="C90" s="401"/>
    </row>
    <row r="91" spans="1:3" ht="24.75" customHeight="1" hidden="1">
      <c r="A91" s="5" t="s">
        <v>147</v>
      </c>
      <c r="B91" s="34" t="s">
        <v>158</v>
      </c>
      <c r="C91" s="401"/>
    </row>
    <row r="92" spans="1:3" ht="24.75" customHeight="1" hidden="1">
      <c r="A92" s="397" t="s">
        <v>53</v>
      </c>
      <c r="B92" s="398" t="s">
        <v>346</v>
      </c>
      <c r="C92" s="400">
        <f>SUM(C93:C94)</f>
        <v>0</v>
      </c>
    </row>
    <row r="93" spans="1:3" ht="24.75" customHeight="1" hidden="1">
      <c r="A93" s="5" t="s">
        <v>56</v>
      </c>
      <c r="B93" s="34" t="s">
        <v>159</v>
      </c>
      <c r="C93" s="401"/>
    </row>
    <row r="94" spans="1:3" ht="24.75" customHeight="1" hidden="1">
      <c r="A94" s="5" t="s">
        <v>57</v>
      </c>
      <c r="B94" s="34" t="s">
        <v>160</v>
      </c>
      <c r="C94" s="401"/>
    </row>
    <row r="95" spans="1:3" ht="24.75" customHeight="1" hidden="1">
      <c r="A95" s="397" t="s">
        <v>58</v>
      </c>
      <c r="B95" s="398" t="s">
        <v>150</v>
      </c>
      <c r="C95" s="400">
        <f>SUM(C96:C98)</f>
        <v>0</v>
      </c>
    </row>
    <row r="96" spans="1:3" ht="24.75" customHeight="1" hidden="1">
      <c r="A96" s="5" t="s">
        <v>161</v>
      </c>
      <c r="B96" s="37" t="s">
        <v>162</v>
      </c>
      <c r="C96" s="401"/>
    </row>
    <row r="97" spans="1:3" ht="24.75" customHeight="1" hidden="1">
      <c r="A97" s="5" t="s">
        <v>163</v>
      </c>
      <c r="B97" s="34" t="s">
        <v>164</v>
      </c>
      <c r="C97" s="401"/>
    </row>
    <row r="98" spans="1:3" ht="24.75" customHeight="1" hidden="1">
      <c r="A98" s="5" t="s">
        <v>165</v>
      </c>
      <c r="B98" s="34" t="s">
        <v>166</v>
      </c>
      <c r="C98" s="401"/>
    </row>
    <row r="99" spans="1:3" ht="24.75" customHeight="1" hidden="1">
      <c r="A99" s="397" t="s">
        <v>73</v>
      </c>
      <c r="B99" s="398" t="s">
        <v>347</v>
      </c>
      <c r="C99" s="400">
        <f>SUM(C100:C105)</f>
        <v>0</v>
      </c>
    </row>
    <row r="100" spans="1:3" ht="24.75" customHeight="1" hidden="1">
      <c r="A100" s="5" t="s">
        <v>167</v>
      </c>
      <c r="B100" s="34" t="s">
        <v>168</v>
      </c>
      <c r="C100" s="401"/>
    </row>
    <row r="101" spans="1:3" ht="24.75" customHeight="1" hidden="1">
      <c r="A101" s="5" t="s">
        <v>169</v>
      </c>
      <c r="B101" s="34" t="s">
        <v>170</v>
      </c>
      <c r="C101" s="401"/>
    </row>
    <row r="102" spans="1:3" ht="24.75" customHeight="1" hidden="1">
      <c r="A102" s="5" t="s">
        <v>171</v>
      </c>
      <c r="B102" s="34" t="s">
        <v>172</v>
      </c>
      <c r="C102" s="401"/>
    </row>
    <row r="103" spans="1:3" ht="24.75" customHeight="1" hidden="1">
      <c r="A103" s="5" t="s">
        <v>173</v>
      </c>
      <c r="B103" s="34" t="s">
        <v>156</v>
      </c>
      <c r="C103" s="401"/>
    </row>
    <row r="104" spans="1:3" ht="24.75" customHeight="1" hidden="1">
      <c r="A104" s="5" t="s">
        <v>174</v>
      </c>
      <c r="B104" s="34" t="s">
        <v>157</v>
      </c>
      <c r="C104" s="401"/>
    </row>
    <row r="105" spans="1:3" ht="24.75" customHeight="1" hidden="1">
      <c r="A105" s="5" t="s">
        <v>175</v>
      </c>
      <c r="B105" s="34" t="s">
        <v>176</v>
      </c>
      <c r="C105" s="401"/>
    </row>
    <row r="106" spans="1:3" ht="24.75" customHeight="1" hidden="1">
      <c r="A106" s="397" t="s">
        <v>74</v>
      </c>
      <c r="B106" s="398" t="s">
        <v>349</v>
      </c>
      <c r="C106" s="400">
        <f>SUM(C107:C109)</f>
        <v>46</v>
      </c>
    </row>
    <row r="107" spans="1:3" ht="24.75" customHeight="1" hidden="1">
      <c r="A107" s="5" t="s">
        <v>177</v>
      </c>
      <c r="B107" s="34" t="s">
        <v>168</v>
      </c>
      <c r="C107" s="401">
        <v>43</v>
      </c>
    </row>
    <row r="108" spans="1:3" ht="24.75" customHeight="1" hidden="1">
      <c r="A108" s="5" t="s">
        <v>178</v>
      </c>
      <c r="B108" s="34" t="s">
        <v>170</v>
      </c>
      <c r="C108" s="401"/>
    </row>
    <row r="109" spans="1:3" ht="24.75" customHeight="1" hidden="1">
      <c r="A109" s="5" t="s">
        <v>179</v>
      </c>
      <c r="B109" s="34" t="s">
        <v>180</v>
      </c>
      <c r="C109" s="401">
        <v>3</v>
      </c>
    </row>
    <row r="110" ht="15.75" hidden="1"/>
    <row r="111" ht="15.75" hidden="1"/>
    <row r="112" ht="15.75" hidden="1"/>
    <row r="113" ht="15.75" hidden="1"/>
    <row r="114" ht="15.75" hidden="1"/>
    <row r="115" ht="15.75" hidden="1"/>
    <row r="116" ht="15.75" hidden="1"/>
    <row r="117" ht="15.75" customHeight="1" hidden="1"/>
    <row r="118" ht="15.75" hidden="1"/>
    <row r="119" ht="15.75" hidden="1"/>
    <row r="120" spans="1:3" ht="16.5" customHeight="1" hidden="1">
      <c r="A120" s="1184" t="s">
        <v>181</v>
      </c>
      <c r="B120" s="1185"/>
      <c r="C120" s="1185"/>
    </row>
    <row r="121" spans="1:3" ht="18.75" hidden="1">
      <c r="A121" s="1188" t="s">
        <v>70</v>
      </c>
      <c r="B121" s="1189"/>
      <c r="C121" s="387" t="s">
        <v>340</v>
      </c>
    </row>
    <row r="122" spans="1:3" ht="15.75" hidden="1">
      <c r="A122" s="1186" t="s">
        <v>6</v>
      </c>
      <c r="B122" s="1187"/>
      <c r="C122" s="399">
        <v>1</v>
      </c>
    </row>
    <row r="123" spans="1:3" ht="24.75" customHeight="1" hidden="1">
      <c r="A123" s="397" t="s">
        <v>52</v>
      </c>
      <c r="B123" s="398" t="s">
        <v>348</v>
      </c>
      <c r="C123" s="400">
        <f>SUM(C124:C129)</f>
        <v>0</v>
      </c>
    </row>
    <row r="124" spans="1:3" ht="24.75" customHeight="1" hidden="1">
      <c r="A124" s="5" t="s">
        <v>54</v>
      </c>
      <c r="B124" s="34" t="s">
        <v>153</v>
      </c>
      <c r="C124" s="401"/>
    </row>
    <row r="125" spans="1:3" ht="24.75" customHeight="1" hidden="1">
      <c r="A125" s="5" t="s">
        <v>55</v>
      </c>
      <c r="B125" s="34" t="s">
        <v>154</v>
      </c>
      <c r="C125" s="401"/>
    </row>
    <row r="126" spans="1:3" ht="24.75" customHeight="1" hidden="1">
      <c r="A126" s="5" t="s">
        <v>141</v>
      </c>
      <c r="B126" s="34" t="s">
        <v>155</v>
      </c>
      <c r="C126" s="401"/>
    </row>
    <row r="127" spans="1:3" ht="24.75" customHeight="1" hidden="1">
      <c r="A127" s="5" t="s">
        <v>143</v>
      </c>
      <c r="B127" s="34" t="s">
        <v>156</v>
      </c>
      <c r="C127" s="401"/>
    </row>
    <row r="128" spans="1:3" ht="24.75" customHeight="1" hidden="1">
      <c r="A128" s="5" t="s">
        <v>145</v>
      </c>
      <c r="B128" s="34" t="s">
        <v>157</v>
      </c>
      <c r="C128" s="401"/>
    </row>
    <row r="129" spans="1:3" ht="24.75" customHeight="1" hidden="1">
      <c r="A129" s="5" t="s">
        <v>147</v>
      </c>
      <c r="B129" s="34" t="s">
        <v>158</v>
      </c>
      <c r="C129" s="401"/>
    </row>
    <row r="130" spans="1:3" ht="24.75" customHeight="1" hidden="1">
      <c r="A130" s="397" t="s">
        <v>53</v>
      </c>
      <c r="B130" s="398" t="s">
        <v>346</v>
      </c>
      <c r="C130" s="400">
        <f>SUM(C131:C132)</f>
        <v>0</v>
      </c>
    </row>
    <row r="131" spans="1:3" ht="24.75" customHeight="1" hidden="1">
      <c r="A131" s="5" t="s">
        <v>56</v>
      </c>
      <c r="B131" s="34" t="s">
        <v>159</v>
      </c>
      <c r="C131" s="401"/>
    </row>
    <row r="132" spans="1:3" ht="24.75" customHeight="1" hidden="1">
      <c r="A132" s="5" t="s">
        <v>57</v>
      </c>
      <c r="B132" s="34" t="s">
        <v>160</v>
      </c>
      <c r="C132" s="401"/>
    </row>
    <row r="133" spans="1:3" ht="24.75" customHeight="1" hidden="1">
      <c r="A133" s="397" t="s">
        <v>58</v>
      </c>
      <c r="B133" s="398" t="s">
        <v>150</v>
      </c>
      <c r="C133" s="400">
        <f>SUM(C134:C136)</f>
        <v>12</v>
      </c>
    </row>
    <row r="134" spans="1:3" ht="24.75" customHeight="1" hidden="1">
      <c r="A134" s="5" t="s">
        <v>161</v>
      </c>
      <c r="B134" s="37" t="s">
        <v>162</v>
      </c>
      <c r="C134" s="401">
        <v>12</v>
      </c>
    </row>
    <row r="135" spans="1:3" ht="24.75" customHeight="1" hidden="1">
      <c r="A135" s="5" t="s">
        <v>163</v>
      </c>
      <c r="B135" s="34" t="s">
        <v>164</v>
      </c>
      <c r="C135" s="401"/>
    </row>
    <row r="136" spans="1:3" ht="24.75" customHeight="1" hidden="1">
      <c r="A136" s="5" t="s">
        <v>165</v>
      </c>
      <c r="B136" s="34" t="s">
        <v>166</v>
      </c>
      <c r="C136" s="401"/>
    </row>
    <row r="137" spans="1:3" ht="24.75" customHeight="1" hidden="1">
      <c r="A137" s="397" t="s">
        <v>73</v>
      </c>
      <c r="B137" s="398" t="s">
        <v>347</v>
      </c>
      <c r="C137" s="400">
        <f>SUM(C138:C143)</f>
        <v>0</v>
      </c>
    </row>
    <row r="138" spans="1:3" ht="24.75" customHeight="1" hidden="1">
      <c r="A138" s="5" t="s">
        <v>167</v>
      </c>
      <c r="B138" s="34" t="s">
        <v>168</v>
      </c>
      <c r="C138" s="401"/>
    </row>
    <row r="139" spans="1:3" ht="24.75" customHeight="1" hidden="1">
      <c r="A139" s="5" t="s">
        <v>169</v>
      </c>
      <c r="B139" s="34" t="s">
        <v>170</v>
      </c>
      <c r="C139" s="401"/>
    </row>
    <row r="140" spans="1:3" ht="24.75" customHeight="1" hidden="1">
      <c r="A140" s="5" t="s">
        <v>171</v>
      </c>
      <c r="B140" s="34" t="s">
        <v>172</v>
      </c>
      <c r="C140" s="401"/>
    </row>
    <row r="141" spans="1:3" ht="24.75" customHeight="1" hidden="1">
      <c r="A141" s="5" t="s">
        <v>173</v>
      </c>
      <c r="B141" s="34" t="s">
        <v>156</v>
      </c>
      <c r="C141" s="401"/>
    </row>
    <row r="142" spans="1:3" ht="24.75" customHeight="1" hidden="1">
      <c r="A142" s="5" t="s">
        <v>174</v>
      </c>
      <c r="B142" s="34" t="s">
        <v>157</v>
      </c>
      <c r="C142" s="401"/>
    </row>
    <row r="143" spans="1:3" ht="24.75" customHeight="1" hidden="1">
      <c r="A143" s="5" t="s">
        <v>175</v>
      </c>
      <c r="B143" s="34" t="s">
        <v>176</v>
      </c>
      <c r="C143" s="401"/>
    </row>
    <row r="144" spans="1:3" ht="24.75" customHeight="1" hidden="1">
      <c r="A144" s="397" t="s">
        <v>74</v>
      </c>
      <c r="B144" s="398" t="s">
        <v>349</v>
      </c>
      <c r="C144" s="400">
        <f>SUM(C145:C147)</f>
        <v>19</v>
      </c>
    </row>
    <row r="145" spans="1:3" ht="24.75" customHeight="1" hidden="1">
      <c r="A145" s="5" t="s">
        <v>177</v>
      </c>
      <c r="B145" s="34" t="s">
        <v>168</v>
      </c>
      <c r="C145" s="401"/>
    </row>
    <row r="146" spans="1:3" ht="24.75" customHeight="1" hidden="1">
      <c r="A146" s="5" t="s">
        <v>178</v>
      </c>
      <c r="B146" s="34" t="s">
        <v>170</v>
      </c>
      <c r="C146" s="401"/>
    </row>
    <row r="147" spans="1:3" ht="24.75" customHeight="1" hidden="1">
      <c r="A147" s="5" t="s">
        <v>179</v>
      </c>
      <c r="B147" s="34" t="s">
        <v>180</v>
      </c>
      <c r="C147" s="401">
        <v>19</v>
      </c>
    </row>
    <row r="148" ht="15.75" hidden="1"/>
    <row r="149" ht="15.75" hidden="1"/>
    <row r="150" ht="15.75" hidden="1"/>
    <row r="151" ht="15.75" hidden="1"/>
    <row r="152" ht="15.75" hidden="1"/>
    <row r="153" ht="15.75" hidden="1"/>
    <row r="154" ht="15.75" hidden="1"/>
    <row r="155" ht="15.75" hidden="1"/>
    <row r="156" ht="15.75" hidden="1"/>
    <row r="157" ht="15.75" customHeight="1" hidden="1"/>
    <row r="158" ht="15.75" hidden="1"/>
    <row r="159" ht="15.75" hidden="1"/>
    <row r="160" spans="1:3" ht="16.5" customHeight="1" hidden="1">
      <c r="A160" s="1184" t="s">
        <v>181</v>
      </c>
      <c r="B160" s="1185"/>
      <c r="C160" s="1185"/>
    </row>
    <row r="161" spans="1:3" ht="18.75" hidden="1">
      <c r="A161" s="1188" t="s">
        <v>70</v>
      </c>
      <c r="B161" s="1189"/>
      <c r="C161" s="387" t="s">
        <v>340</v>
      </c>
    </row>
    <row r="162" spans="1:3" ht="15.75" hidden="1">
      <c r="A162" s="1186" t="s">
        <v>6</v>
      </c>
      <c r="B162" s="1187"/>
      <c r="C162" s="399">
        <v>1</v>
      </c>
    </row>
    <row r="163" spans="1:3" ht="24.75" customHeight="1" hidden="1">
      <c r="A163" s="397" t="s">
        <v>52</v>
      </c>
      <c r="B163" s="398" t="s">
        <v>348</v>
      </c>
      <c r="C163" s="400">
        <f>SUM(C164:C169)</f>
        <v>0</v>
      </c>
    </row>
    <row r="164" spans="1:3" ht="24.75" customHeight="1" hidden="1">
      <c r="A164" s="5" t="s">
        <v>54</v>
      </c>
      <c r="B164" s="34" t="s">
        <v>153</v>
      </c>
      <c r="C164" s="401"/>
    </row>
    <row r="165" spans="1:3" ht="24.75" customHeight="1" hidden="1">
      <c r="A165" s="5" t="s">
        <v>55</v>
      </c>
      <c r="B165" s="34" t="s">
        <v>154</v>
      </c>
      <c r="C165" s="401"/>
    </row>
    <row r="166" spans="1:3" ht="24.75" customHeight="1" hidden="1">
      <c r="A166" s="5" t="s">
        <v>141</v>
      </c>
      <c r="B166" s="34" t="s">
        <v>155</v>
      </c>
      <c r="C166" s="401"/>
    </row>
    <row r="167" spans="1:3" ht="24.75" customHeight="1" hidden="1">
      <c r="A167" s="5" t="s">
        <v>143</v>
      </c>
      <c r="B167" s="34" t="s">
        <v>156</v>
      </c>
      <c r="C167" s="401"/>
    </row>
    <row r="168" spans="1:3" ht="24.75" customHeight="1" hidden="1">
      <c r="A168" s="5" t="s">
        <v>145</v>
      </c>
      <c r="B168" s="34" t="s">
        <v>157</v>
      </c>
      <c r="C168" s="401"/>
    </row>
    <row r="169" spans="1:3" ht="24.75" customHeight="1" hidden="1">
      <c r="A169" s="5" t="s">
        <v>147</v>
      </c>
      <c r="B169" s="34" t="s">
        <v>158</v>
      </c>
      <c r="C169" s="401"/>
    </row>
    <row r="170" spans="1:3" ht="24.75" customHeight="1" hidden="1">
      <c r="A170" s="397" t="s">
        <v>53</v>
      </c>
      <c r="B170" s="398" t="s">
        <v>346</v>
      </c>
      <c r="C170" s="400">
        <f>SUM(C171:C172)</f>
        <v>0</v>
      </c>
    </row>
    <row r="171" spans="1:3" ht="24.75" customHeight="1" hidden="1">
      <c r="A171" s="5" t="s">
        <v>56</v>
      </c>
      <c r="B171" s="34" t="s">
        <v>159</v>
      </c>
      <c r="C171" s="401"/>
    </row>
    <row r="172" spans="1:3" ht="24.75" customHeight="1" hidden="1">
      <c r="A172" s="5" t="s">
        <v>57</v>
      </c>
      <c r="B172" s="34" t="s">
        <v>160</v>
      </c>
      <c r="C172" s="401"/>
    </row>
    <row r="173" spans="1:3" ht="24.75" customHeight="1" hidden="1">
      <c r="A173" s="397" t="s">
        <v>58</v>
      </c>
      <c r="B173" s="398" t="s">
        <v>150</v>
      </c>
      <c r="C173" s="400">
        <f>SUM(C174:C176)</f>
        <v>0</v>
      </c>
    </row>
    <row r="174" spans="1:3" ht="24.75" customHeight="1" hidden="1">
      <c r="A174" s="5" t="s">
        <v>161</v>
      </c>
      <c r="B174" s="37" t="s">
        <v>162</v>
      </c>
      <c r="C174" s="401"/>
    </row>
    <row r="175" spans="1:3" ht="24.75" customHeight="1" hidden="1">
      <c r="A175" s="5" t="s">
        <v>163</v>
      </c>
      <c r="B175" s="34" t="s">
        <v>164</v>
      </c>
      <c r="C175" s="401"/>
    </row>
    <row r="176" spans="1:3" ht="24.75" customHeight="1" hidden="1">
      <c r="A176" s="5" t="s">
        <v>165</v>
      </c>
      <c r="B176" s="34" t="s">
        <v>166</v>
      </c>
      <c r="C176" s="401"/>
    </row>
    <row r="177" spans="1:3" ht="24.75" customHeight="1" hidden="1">
      <c r="A177" s="397" t="s">
        <v>73</v>
      </c>
      <c r="B177" s="398" t="s">
        <v>347</v>
      </c>
      <c r="C177" s="400">
        <f>SUM(C178:C183)</f>
        <v>1</v>
      </c>
    </row>
    <row r="178" spans="1:3" ht="24.75" customHeight="1" hidden="1">
      <c r="A178" s="5" t="s">
        <v>167</v>
      </c>
      <c r="B178" s="34" t="s">
        <v>168</v>
      </c>
      <c r="C178" s="401">
        <v>1</v>
      </c>
    </row>
    <row r="179" spans="1:3" ht="24.75" customHeight="1" hidden="1">
      <c r="A179" s="5" t="s">
        <v>169</v>
      </c>
      <c r="B179" s="34" t="s">
        <v>170</v>
      </c>
      <c r="C179" s="401">
        <v>0</v>
      </c>
    </row>
    <row r="180" spans="1:3" ht="24.75" customHeight="1" hidden="1">
      <c r="A180" s="5" t="s">
        <v>171</v>
      </c>
      <c r="B180" s="34" t="s">
        <v>172</v>
      </c>
      <c r="C180" s="401">
        <v>0</v>
      </c>
    </row>
    <row r="181" spans="1:3" ht="24.75" customHeight="1" hidden="1">
      <c r="A181" s="5" t="s">
        <v>173</v>
      </c>
      <c r="B181" s="34" t="s">
        <v>156</v>
      </c>
      <c r="C181" s="401">
        <v>0</v>
      </c>
    </row>
    <row r="182" spans="1:3" ht="24.75" customHeight="1" hidden="1">
      <c r="A182" s="5" t="s">
        <v>174</v>
      </c>
      <c r="B182" s="34" t="s">
        <v>157</v>
      </c>
      <c r="C182" s="401">
        <v>0</v>
      </c>
    </row>
    <row r="183" spans="1:3" ht="24.75" customHeight="1" hidden="1">
      <c r="A183" s="5" t="s">
        <v>175</v>
      </c>
      <c r="B183" s="34" t="s">
        <v>176</v>
      </c>
      <c r="C183" s="401">
        <v>0</v>
      </c>
    </row>
    <row r="184" spans="1:3" ht="24.75" customHeight="1" hidden="1">
      <c r="A184" s="397" t="s">
        <v>74</v>
      </c>
      <c r="B184" s="398" t="s">
        <v>349</v>
      </c>
      <c r="C184" s="400">
        <f>SUM(C185:C187)</f>
        <v>74</v>
      </c>
    </row>
    <row r="185" spans="1:3" ht="24.75" customHeight="1" hidden="1">
      <c r="A185" s="5" t="s">
        <v>177</v>
      </c>
      <c r="B185" s="34" t="s">
        <v>168</v>
      </c>
      <c r="C185" s="401">
        <v>66</v>
      </c>
    </row>
    <row r="186" spans="1:3" ht="24.75" customHeight="1" hidden="1">
      <c r="A186" s="5" t="s">
        <v>178</v>
      </c>
      <c r="B186" s="34" t="s">
        <v>170</v>
      </c>
      <c r="C186" s="401">
        <v>0</v>
      </c>
    </row>
    <row r="187" spans="1:3" ht="24.75" customHeight="1" hidden="1">
      <c r="A187" s="5" t="s">
        <v>179</v>
      </c>
      <c r="B187" s="34" t="s">
        <v>180</v>
      </c>
      <c r="C187" s="401">
        <v>8</v>
      </c>
    </row>
    <row r="188" ht="15.75" hidden="1"/>
    <row r="189" ht="15.75" hidden="1"/>
    <row r="190" ht="15.75" hidden="1"/>
    <row r="191" ht="15.75" hidden="1"/>
    <row r="192" ht="15.75" hidden="1"/>
    <row r="193" ht="15.75" hidden="1"/>
    <row r="194" ht="15.75" hidden="1"/>
    <row r="195" ht="15.75" hidden="1"/>
    <row r="196" ht="15.75" customHeight="1" hidden="1"/>
    <row r="197" ht="15.75" hidden="1"/>
    <row r="198" ht="15.75" hidden="1"/>
    <row r="199" spans="1:3" ht="16.5" customHeight="1" hidden="1">
      <c r="A199" s="1184" t="s">
        <v>181</v>
      </c>
      <c r="B199" s="1185"/>
      <c r="C199" s="1185"/>
    </row>
    <row r="200" spans="1:3" ht="18.75" hidden="1">
      <c r="A200" s="1188" t="s">
        <v>70</v>
      </c>
      <c r="B200" s="1189"/>
      <c r="C200" s="387" t="s">
        <v>340</v>
      </c>
    </row>
    <row r="201" spans="1:3" ht="15.75" hidden="1">
      <c r="A201" s="1186" t="s">
        <v>6</v>
      </c>
      <c r="B201" s="1187"/>
      <c r="C201" s="399">
        <v>1</v>
      </c>
    </row>
    <row r="202" spans="1:3" ht="24.75" customHeight="1" hidden="1">
      <c r="A202" s="397" t="s">
        <v>52</v>
      </c>
      <c r="B202" s="398" t="s">
        <v>348</v>
      </c>
      <c r="C202" s="400">
        <f>SUM(C203:C208)</f>
        <v>0</v>
      </c>
    </row>
    <row r="203" spans="1:3" ht="24.75" customHeight="1" hidden="1">
      <c r="A203" s="5" t="s">
        <v>54</v>
      </c>
      <c r="B203" s="34" t="s">
        <v>153</v>
      </c>
      <c r="C203" s="401"/>
    </row>
    <row r="204" spans="1:3" ht="24.75" customHeight="1" hidden="1">
      <c r="A204" s="5" t="s">
        <v>55</v>
      </c>
      <c r="B204" s="34" t="s">
        <v>154</v>
      </c>
      <c r="C204" s="401"/>
    </row>
    <row r="205" spans="1:3" ht="24.75" customHeight="1" hidden="1">
      <c r="A205" s="5" t="s">
        <v>141</v>
      </c>
      <c r="B205" s="34" t="s">
        <v>155</v>
      </c>
      <c r="C205" s="401"/>
    </row>
    <row r="206" spans="1:3" ht="24.75" customHeight="1" hidden="1">
      <c r="A206" s="5" t="s">
        <v>143</v>
      </c>
      <c r="B206" s="34" t="s">
        <v>156</v>
      </c>
      <c r="C206" s="401"/>
    </row>
    <row r="207" spans="1:3" ht="24.75" customHeight="1" hidden="1">
      <c r="A207" s="5" t="s">
        <v>145</v>
      </c>
      <c r="B207" s="34" t="s">
        <v>157</v>
      </c>
      <c r="C207" s="401"/>
    </row>
    <row r="208" spans="1:3" ht="24.75" customHeight="1" hidden="1">
      <c r="A208" s="5" t="s">
        <v>147</v>
      </c>
      <c r="B208" s="34" t="s">
        <v>158</v>
      </c>
      <c r="C208" s="401"/>
    </row>
    <row r="209" spans="1:3" ht="24.75" customHeight="1" hidden="1">
      <c r="A209" s="397" t="s">
        <v>53</v>
      </c>
      <c r="B209" s="398" t="s">
        <v>346</v>
      </c>
      <c r="C209" s="400">
        <f>SUM(C210:C211)</f>
        <v>0</v>
      </c>
    </row>
    <row r="210" spans="1:3" ht="24.75" customHeight="1" hidden="1">
      <c r="A210" s="5" t="s">
        <v>56</v>
      </c>
      <c r="B210" s="34" t="s">
        <v>159</v>
      </c>
      <c r="C210" s="401"/>
    </row>
    <row r="211" spans="1:3" ht="24.75" customHeight="1" hidden="1">
      <c r="A211" s="5" t="s">
        <v>57</v>
      </c>
      <c r="B211" s="34" t="s">
        <v>160</v>
      </c>
      <c r="C211" s="401"/>
    </row>
    <row r="212" spans="1:3" ht="24.75" customHeight="1" hidden="1">
      <c r="A212" s="397" t="s">
        <v>58</v>
      </c>
      <c r="B212" s="398" t="s">
        <v>150</v>
      </c>
      <c r="C212" s="400">
        <f>SUM(C213:C215)</f>
        <v>0</v>
      </c>
    </row>
    <row r="213" spans="1:3" ht="24.75" customHeight="1" hidden="1">
      <c r="A213" s="5" t="s">
        <v>161</v>
      </c>
      <c r="B213" s="37" t="s">
        <v>162</v>
      </c>
      <c r="C213" s="401"/>
    </row>
    <row r="214" spans="1:3" ht="24.75" customHeight="1" hidden="1">
      <c r="A214" s="5" t="s">
        <v>163</v>
      </c>
      <c r="B214" s="34" t="s">
        <v>164</v>
      </c>
      <c r="C214" s="401"/>
    </row>
    <row r="215" spans="1:3" ht="24.75" customHeight="1" hidden="1">
      <c r="A215" s="5" t="s">
        <v>165</v>
      </c>
      <c r="B215" s="34" t="s">
        <v>166</v>
      </c>
      <c r="C215" s="401"/>
    </row>
    <row r="216" spans="1:3" ht="24.75" customHeight="1" hidden="1">
      <c r="A216" s="397" t="s">
        <v>73</v>
      </c>
      <c r="B216" s="398" t="s">
        <v>347</v>
      </c>
      <c r="C216" s="400">
        <f>SUM(C217:C222)</f>
        <v>0</v>
      </c>
    </row>
    <row r="217" spans="1:3" ht="24.75" customHeight="1" hidden="1">
      <c r="A217" s="5" t="s">
        <v>167</v>
      </c>
      <c r="B217" s="34" t="s">
        <v>168</v>
      </c>
      <c r="C217" s="401"/>
    </row>
    <row r="218" spans="1:3" ht="24.75" customHeight="1" hidden="1">
      <c r="A218" s="5" t="s">
        <v>169</v>
      </c>
      <c r="B218" s="34" t="s">
        <v>170</v>
      </c>
      <c r="C218" s="401"/>
    </row>
    <row r="219" spans="1:3" ht="24.75" customHeight="1" hidden="1">
      <c r="A219" s="5" t="s">
        <v>171</v>
      </c>
      <c r="B219" s="34" t="s">
        <v>172</v>
      </c>
      <c r="C219" s="401"/>
    </row>
    <row r="220" spans="1:3" ht="24.75" customHeight="1" hidden="1">
      <c r="A220" s="5" t="s">
        <v>173</v>
      </c>
      <c r="B220" s="34" t="s">
        <v>156</v>
      </c>
      <c r="C220" s="401"/>
    </row>
    <row r="221" spans="1:3" ht="24.75" customHeight="1" hidden="1">
      <c r="A221" s="5" t="s">
        <v>174</v>
      </c>
      <c r="B221" s="34" t="s">
        <v>157</v>
      </c>
      <c r="C221" s="401"/>
    </row>
    <row r="222" spans="1:3" ht="24.75" customHeight="1" hidden="1">
      <c r="A222" s="5" t="s">
        <v>175</v>
      </c>
      <c r="B222" s="34" t="s">
        <v>176</v>
      </c>
      <c r="C222" s="401"/>
    </row>
    <row r="223" spans="1:3" ht="24.75" customHeight="1" hidden="1">
      <c r="A223" s="397" t="s">
        <v>74</v>
      </c>
      <c r="B223" s="398" t="s">
        <v>349</v>
      </c>
      <c r="C223" s="400">
        <f>SUM(C224:C226)</f>
        <v>7</v>
      </c>
    </row>
    <row r="224" spans="1:3" ht="24.75" customHeight="1" hidden="1">
      <c r="A224" s="5" t="s">
        <v>177</v>
      </c>
      <c r="B224" s="34" t="s">
        <v>168</v>
      </c>
      <c r="C224" s="401">
        <v>7</v>
      </c>
    </row>
    <row r="225" spans="1:3" ht="24.75" customHeight="1" hidden="1">
      <c r="A225" s="5" t="s">
        <v>178</v>
      </c>
      <c r="B225" s="34" t="s">
        <v>170</v>
      </c>
      <c r="C225" s="401">
        <v>0</v>
      </c>
    </row>
    <row r="226" spans="1:3" ht="24.75" customHeight="1" hidden="1">
      <c r="A226" s="5" t="s">
        <v>179</v>
      </c>
      <c r="B226" s="34" t="s">
        <v>180</v>
      </c>
      <c r="C226" s="401">
        <v>0</v>
      </c>
    </row>
    <row r="227" ht="15.75" hidden="1"/>
    <row r="228" ht="15.75" hidden="1"/>
    <row r="229" ht="15.75" hidden="1"/>
    <row r="230" ht="15.75" hidden="1"/>
    <row r="231" ht="15.75" hidden="1"/>
    <row r="232" ht="15.75" hidden="1"/>
    <row r="233" ht="15.75" hidden="1"/>
    <row r="234" ht="15.75" customHeight="1" hidden="1"/>
    <row r="235" ht="15.75" hidden="1"/>
    <row r="236" ht="15.75" hidden="1"/>
    <row r="237" spans="1:3" ht="16.5" customHeight="1" hidden="1">
      <c r="A237" s="1184" t="s">
        <v>181</v>
      </c>
      <c r="B237" s="1185"/>
      <c r="C237" s="1185"/>
    </row>
    <row r="238" spans="1:3" ht="18.75" hidden="1">
      <c r="A238" s="1188" t="s">
        <v>70</v>
      </c>
      <c r="B238" s="1189"/>
      <c r="C238" s="387" t="s">
        <v>340</v>
      </c>
    </row>
    <row r="239" spans="1:3" ht="15.75" hidden="1">
      <c r="A239" s="1186" t="s">
        <v>6</v>
      </c>
      <c r="B239" s="1187"/>
      <c r="C239" s="399">
        <v>1</v>
      </c>
    </row>
    <row r="240" spans="1:3" ht="24.75" customHeight="1" hidden="1">
      <c r="A240" s="397" t="s">
        <v>52</v>
      </c>
      <c r="B240" s="398" t="s">
        <v>348</v>
      </c>
      <c r="C240" s="400">
        <f>SUM(C241:C246)</f>
        <v>0</v>
      </c>
    </row>
    <row r="241" spans="1:3" ht="24.75" customHeight="1" hidden="1">
      <c r="A241" s="5" t="s">
        <v>54</v>
      </c>
      <c r="B241" s="34" t="s">
        <v>153</v>
      </c>
      <c r="C241" s="401"/>
    </row>
    <row r="242" spans="1:3" ht="24.75" customHeight="1" hidden="1">
      <c r="A242" s="5" t="s">
        <v>55</v>
      </c>
      <c r="B242" s="34" t="s">
        <v>154</v>
      </c>
      <c r="C242" s="401"/>
    </row>
    <row r="243" spans="1:3" ht="24.75" customHeight="1" hidden="1">
      <c r="A243" s="5" t="s">
        <v>141</v>
      </c>
      <c r="B243" s="34" t="s">
        <v>155</v>
      </c>
      <c r="C243" s="401"/>
    </row>
    <row r="244" spans="1:3" ht="24.75" customHeight="1" hidden="1">
      <c r="A244" s="5" t="s">
        <v>143</v>
      </c>
      <c r="B244" s="34" t="s">
        <v>156</v>
      </c>
      <c r="C244" s="401"/>
    </row>
    <row r="245" spans="1:3" ht="24.75" customHeight="1" hidden="1">
      <c r="A245" s="5" t="s">
        <v>145</v>
      </c>
      <c r="B245" s="34" t="s">
        <v>157</v>
      </c>
      <c r="C245" s="401"/>
    </row>
    <row r="246" spans="1:3" ht="24.75" customHeight="1" hidden="1">
      <c r="A246" s="5" t="s">
        <v>147</v>
      </c>
      <c r="B246" s="34" t="s">
        <v>158</v>
      </c>
      <c r="C246" s="401"/>
    </row>
    <row r="247" spans="1:3" ht="24.75" customHeight="1" hidden="1">
      <c r="A247" s="397" t="s">
        <v>53</v>
      </c>
      <c r="B247" s="398" t="s">
        <v>346</v>
      </c>
      <c r="C247" s="400">
        <f>SUM(C248:C249)</f>
        <v>0</v>
      </c>
    </row>
    <row r="248" spans="1:3" ht="24.75" customHeight="1" hidden="1">
      <c r="A248" s="5" t="s">
        <v>56</v>
      </c>
      <c r="B248" s="34" t="s">
        <v>159</v>
      </c>
      <c r="C248" s="401"/>
    </row>
    <row r="249" spans="1:3" ht="24.75" customHeight="1" hidden="1">
      <c r="A249" s="5" t="s">
        <v>57</v>
      </c>
      <c r="B249" s="34" t="s">
        <v>160</v>
      </c>
      <c r="C249" s="401"/>
    </row>
    <row r="250" spans="1:3" ht="24.75" customHeight="1" hidden="1">
      <c r="A250" s="397" t="s">
        <v>58</v>
      </c>
      <c r="B250" s="398" t="s">
        <v>150</v>
      </c>
      <c r="C250" s="400">
        <f>SUM(C251:C253)</f>
        <v>0</v>
      </c>
    </row>
    <row r="251" spans="1:3" ht="24.75" customHeight="1" hidden="1">
      <c r="A251" s="5" t="s">
        <v>161</v>
      </c>
      <c r="B251" s="37" t="s">
        <v>162</v>
      </c>
      <c r="C251" s="401"/>
    </row>
    <row r="252" spans="1:3" ht="24.75" customHeight="1" hidden="1">
      <c r="A252" s="5" t="s">
        <v>163</v>
      </c>
      <c r="B252" s="34" t="s">
        <v>164</v>
      </c>
      <c r="C252" s="401"/>
    </row>
    <row r="253" spans="1:3" ht="24.75" customHeight="1" hidden="1">
      <c r="A253" s="5" t="s">
        <v>165</v>
      </c>
      <c r="B253" s="34" t="s">
        <v>166</v>
      </c>
      <c r="C253" s="401"/>
    </row>
    <row r="254" spans="1:3" ht="24.75" customHeight="1" hidden="1">
      <c r="A254" s="397" t="s">
        <v>73</v>
      </c>
      <c r="B254" s="398" t="s">
        <v>347</v>
      </c>
      <c r="C254" s="400">
        <f>SUM(C255:C260)</f>
        <v>0</v>
      </c>
    </row>
    <row r="255" spans="1:3" ht="24.75" customHeight="1" hidden="1">
      <c r="A255" s="5" t="s">
        <v>167</v>
      </c>
      <c r="B255" s="34" t="s">
        <v>168</v>
      </c>
      <c r="C255" s="401"/>
    </row>
    <row r="256" spans="1:3" ht="24.75" customHeight="1" hidden="1">
      <c r="A256" s="5" t="s">
        <v>169</v>
      </c>
      <c r="B256" s="34" t="s">
        <v>170</v>
      </c>
      <c r="C256" s="401"/>
    </row>
    <row r="257" spans="1:3" ht="24.75" customHeight="1" hidden="1">
      <c r="A257" s="5" t="s">
        <v>171</v>
      </c>
      <c r="B257" s="34" t="s">
        <v>172</v>
      </c>
      <c r="C257" s="401"/>
    </row>
    <row r="258" spans="1:3" ht="24.75" customHeight="1" hidden="1">
      <c r="A258" s="5" t="s">
        <v>173</v>
      </c>
      <c r="B258" s="34" t="s">
        <v>156</v>
      </c>
      <c r="C258" s="401"/>
    </row>
    <row r="259" spans="1:3" ht="24.75" customHeight="1" hidden="1">
      <c r="A259" s="5" t="s">
        <v>174</v>
      </c>
      <c r="B259" s="34" t="s">
        <v>157</v>
      </c>
      <c r="C259" s="401"/>
    </row>
    <row r="260" spans="1:3" ht="24.75" customHeight="1" hidden="1">
      <c r="A260" s="5" t="s">
        <v>175</v>
      </c>
      <c r="B260" s="34" t="s">
        <v>176</v>
      </c>
      <c r="C260" s="401"/>
    </row>
    <row r="261" spans="1:3" ht="24.75" customHeight="1" hidden="1">
      <c r="A261" s="397" t="s">
        <v>74</v>
      </c>
      <c r="B261" s="398" t="s">
        <v>349</v>
      </c>
      <c r="C261" s="400">
        <f>SUM(C262:C264)</f>
        <v>45</v>
      </c>
    </row>
    <row r="262" spans="1:3" ht="24.75" customHeight="1" hidden="1">
      <c r="A262" s="5" t="s">
        <v>177</v>
      </c>
      <c r="B262" s="34" t="s">
        <v>168</v>
      </c>
      <c r="C262" s="401">
        <v>45</v>
      </c>
    </row>
    <row r="263" spans="1:3" ht="24.75" customHeight="1" hidden="1">
      <c r="A263" s="5" t="s">
        <v>178</v>
      </c>
      <c r="B263" s="34" t="s">
        <v>170</v>
      </c>
      <c r="C263" s="401">
        <v>0</v>
      </c>
    </row>
    <row r="264" spans="1:3" ht="24.75" customHeight="1" hidden="1">
      <c r="A264" s="5" t="s">
        <v>179</v>
      </c>
      <c r="B264" s="34" t="s">
        <v>180</v>
      </c>
      <c r="C264" s="401">
        <v>0</v>
      </c>
    </row>
    <row r="265" ht="15.75" hidden="1"/>
    <row r="266" ht="15.75" hidden="1"/>
    <row r="267" ht="15.75" hidden="1"/>
    <row r="268" ht="15.75" hidden="1"/>
    <row r="269" ht="15.75" hidden="1"/>
    <row r="270" ht="15.75" hidden="1"/>
    <row r="271" ht="15.75" hidden="1"/>
    <row r="272" ht="15.75" hidden="1"/>
    <row r="273" ht="15.75" hidden="1"/>
    <row r="274" ht="15.75" customHeight="1" hidden="1"/>
    <row r="275" ht="15.75" hidden="1"/>
    <row r="276" ht="15.75" hidden="1"/>
    <row r="277" spans="1:3" ht="16.5" customHeight="1" hidden="1">
      <c r="A277" s="1184" t="s">
        <v>181</v>
      </c>
      <c r="B277" s="1185"/>
      <c r="C277" s="1185"/>
    </row>
    <row r="278" spans="1:3" ht="18.75" hidden="1">
      <c r="A278" s="1188" t="s">
        <v>70</v>
      </c>
      <c r="B278" s="1189"/>
      <c r="C278" s="387" t="s">
        <v>340</v>
      </c>
    </row>
    <row r="279" spans="1:3" ht="15.75" hidden="1">
      <c r="A279" s="1186" t="s">
        <v>6</v>
      </c>
      <c r="B279" s="1187"/>
      <c r="C279" s="399">
        <v>1</v>
      </c>
    </row>
    <row r="280" spans="1:3" ht="24.75" customHeight="1" hidden="1">
      <c r="A280" s="397" t="s">
        <v>52</v>
      </c>
      <c r="B280" s="398" t="s">
        <v>348</v>
      </c>
      <c r="C280" s="400">
        <f>SUM(C281:C286)</f>
        <v>0</v>
      </c>
    </row>
    <row r="281" spans="1:3" ht="24.75" customHeight="1" hidden="1">
      <c r="A281" s="5" t="s">
        <v>54</v>
      </c>
      <c r="B281" s="34" t="s">
        <v>153</v>
      </c>
      <c r="C281" s="401"/>
    </row>
    <row r="282" spans="1:3" ht="24.75" customHeight="1" hidden="1">
      <c r="A282" s="5" t="s">
        <v>55</v>
      </c>
      <c r="B282" s="34" t="s">
        <v>154</v>
      </c>
      <c r="C282" s="401"/>
    </row>
    <row r="283" spans="1:3" ht="24.75" customHeight="1" hidden="1">
      <c r="A283" s="5" t="s">
        <v>141</v>
      </c>
      <c r="B283" s="34" t="s">
        <v>155</v>
      </c>
      <c r="C283" s="401"/>
    </row>
    <row r="284" spans="1:3" ht="24.75" customHeight="1" hidden="1">
      <c r="A284" s="5" t="s">
        <v>143</v>
      </c>
      <c r="B284" s="34" t="s">
        <v>156</v>
      </c>
      <c r="C284" s="401"/>
    </row>
    <row r="285" spans="1:3" ht="24.75" customHeight="1" hidden="1">
      <c r="A285" s="5" t="s">
        <v>145</v>
      </c>
      <c r="B285" s="34" t="s">
        <v>157</v>
      </c>
      <c r="C285" s="401"/>
    </row>
    <row r="286" spans="1:3" ht="24.75" customHeight="1" hidden="1">
      <c r="A286" s="5" t="s">
        <v>147</v>
      </c>
      <c r="B286" s="34" t="s">
        <v>158</v>
      </c>
      <c r="C286" s="401"/>
    </row>
    <row r="287" spans="1:3" ht="24.75" customHeight="1" hidden="1">
      <c r="A287" s="397" t="s">
        <v>53</v>
      </c>
      <c r="B287" s="398" t="s">
        <v>346</v>
      </c>
      <c r="C287" s="400">
        <f>SUM(C288:C289)</f>
        <v>0</v>
      </c>
    </row>
    <row r="288" spans="1:3" ht="24.75" customHeight="1" hidden="1">
      <c r="A288" s="5" t="s">
        <v>56</v>
      </c>
      <c r="B288" s="34" t="s">
        <v>159</v>
      </c>
      <c r="C288" s="401"/>
    </row>
    <row r="289" spans="1:3" ht="24.75" customHeight="1" hidden="1">
      <c r="A289" s="5" t="s">
        <v>57</v>
      </c>
      <c r="B289" s="34" t="s">
        <v>160</v>
      </c>
      <c r="C289" s="401"/>
    </row>
    <row r="290" spans="1:3" ht="24.75" customHeight="1" hidden="1">
      <c r="A290" s="397" t="s">
        <v>58</v>
      </c>
      <c r="B290" s="398" t="s">
        <v>150</v>
      </c>
      <c r="C290" s="400">
        <f>SUM(C291:C293)</f>
        <v>0</v>
      </c>
    </row>
    <row r="291" spans="1:3" ht="24.75" customHeight="1" hidden="1">
      <c r="A291" s="5" t="s">
        <v>161</v>
      </c>
      <c r="B291" s="37" t="s">
        <v>162</v>
      </c>
      <c r="C291" s="401"/>
    </row>
    <row r="292" spans="1:3" ht="24.75" customHeight="1" hidden="1">
      <c r="A292" s="5" t="s">
        <v>163</v>
      </c>
      <c r="B292" s="34" t="s">
        <v>164</v>
      </c>
      <c r="C292" s="401"/>
    </row>
    <row r="293" spans="1:3" ht="24.75" customHeight="1" hidden="1">
      <c r="A293" s="5" t="s">
        <v>165</v>
      </c>
      <c r="B293" s="34" t="s">
        <v>166</v>
      </c>
      <c r="C293" s="401"/>
    </row>
    <row r="294" spans="1:3" ht="24.75" customHeight="1" hidden="1">
      <c r="A294" s="397" t="s">
        <v>73</v>
      </c>
      <c r="B294" s="398" t="s">
        <v>347</v>
      </c>
      <c r="C294" s="400">
        <f>SUM(C295:C300)</f>
        <v>0</v>
      </c>
    </row>
    <row r="295" spans="1:3" ht="24.75" customHeight="1" hidden="1">
      <c r="A295" s="5" t="s">
        <v>167</v>
      </c>
      <c r="B295" s="34" t="s">
        <v>168</v>
      </c>
      <c r="C295" s="401"/>
    </row>
    <row r="296" spans="1:3" ht="24.75" customHeight="1" hidden="1">
      <c r="A296" s="5" t="s">
        <v>169</v>
      </c>
      <c r="B296" s="34" t="s">
        <v>170</v>
      </c>
      <c r="C296" s="401"/>
    </row>
    <row r="297" spans="1:3" ht="24.75" customHeight="1" hidden="1">
      <c r="A297" s="5" t="s">
        <v>171</v>
      </c>
      <c r="B297" s="34" t="s">
        <v>172</v>
      </c>
      <c r="C297" s="401"/>
    </row>
    <row r="298" spans="1:3" ht="24.75" customHeight="1" hidden="1">
      <c r="A298" s="5" t="s">
        <v>173</v>
      </c>
      <c r="B298" s="34" t="s">
        <v>156</v>
      </c>
      <c r="C298" s="401"/>
    </row>
    <row r="299" spans="1:3" ht="24.75" customHeight="1" hidden="1">
      <c r="A299" s="5" t="s">
        <v>174</v>
      </c>
      <c r="B299" s="34" t="s">
        <v>157</v>
      </c>
      <c r="C299" s="401"/>
    </row>
    <row r="300" spans="1:3" ht="24.75" customHeight="1" hidden="1">
      <c r="A300" s="5" t="s">
        <v>175</v>
      </c>
      <c r="B300" s="34" t="s">
        <v>176</v>
      </c>
      <c r="C300" s="401"/>
    </row>
    <row r="301" spans="1:3" ht="24.75" customHeight="1" hidden="1">
      <c r="A301" s="397" t="s">
        <v>74</v>
      </c>
      <c r="B301" s="398" t="s">
        <v>349</v>
      </c>
      <c r="C301" s="400">
        <f>SUM(C302:C304)</f>
        <v>11</v>
      </c>
    </row>
    <row r="302" spans="1:3" ht="24.75" customHeight="1" hidden="1">
      <c r="A302" s="5" t="s">
        <v>177</v>
      </c>
      <c r="B302" s="34" t="s">
        <v>168</v>
      </c>
      <c r="C302" s="401">
        <v>9</v>
      </c>
    </row>
    <row r="303" spans="1:3" ht="24.75" customHeight="1" hidden="1">
      <c r="A303" s="5" t="s">
        <v>178</v>
      </c>
      <c r="B303" s="34" t="s">
        <v>170</v>
      </c>
      <c r="C303" s="401">
        <v>0</v>
      </c>
    </row>
    <row r="304" spans="1:3" ht="24.75" customHeight="1" hidden="1">
      <c r="A304" s="5" t="s">
        <v>179</v>
      </c>
      <c r="B304" s="34" t="s">
        <v>180</v>
      </c>
      <c r="C304" s="401">
        <v>2</v>
      </c>
    </row>
    <row r="305" ht="15.75" hidden="1"/>
    <row r="306" ht="15.75" hidden="1"/>
    <row r="307" ht="15.75" hidden="1"/>
    <row r="308" ht="15.75" hidden="1"/>
    <row r="309" ht="15.75" hidden="1"/>
    <row r="310" ht="15.75" hidden="1"/>
    <row r="311" ht="15.75" hidden="1"/>
    <row r="312" ht="15.75" customHeight="1" hidden="1"/>
    <row r="313" ht="15.75" hidden="1"/>
    <row r="314" ht="15.75" hidden="1"/>
    <row r="315" spans="1:3" ht="16.5" customHeight="1" hidden="1">
      <c r="A315" s="1184" t="s">
        <v>181</v>
      </c>
      <c r="B315" s="1185"/>
      <c r="C315" s="1185"/>
    </row>
    <row r="316" spans="1:3" ht="18.75" hidden="1">
      <c r="A316" s="1188" t="s">
        <v>70</v>
      </c>
      <c r="B316" s="1189"/>
      <c r="C316" s="387" t="s">
        <v>340</v>
      </c>
    </row>
    <row r="317" spans="1:3" ht="15.75" hidden="1">
      <c r="A317" s="1186" t="s">
        <v>6</v>
      </c>
      <c r="B317" s="1187"/>
      <c r="C317" s="399">
        <v>1</v>
      </c>
    </row>
    <row r="318" spans="1:3" ht="24.75" customHeight="1" hidden="1">
      <c r="A318" s="397" t="s">
        <v>52</v>
      </c>
      <c r="B318" s="398" t="s">
        <v>348</v>
      </c>
      <c r="C318" s="400">
        <f>SUM(C319:C324)</f>
        <v>0</v>
      </c>
    </row>
    <row r="319" spans="1:3" ht="24.75" customHeight="1" hidden="1">
      <c r="A319" s="5" t="s">
        <v>54</v>
      </c>
      <c r="B319" s="34" t="s">
        <v>153</v>
      </c>
      <c r="C319" s="401"/>
    </row>
    <row r="320" spans="1:3" ht="24.75" customHeight="1" hidden="1">
      <c r="A320" s="5" t="s">
        <v>55</v>
      </c>
      <c r="B320" s="34" t="s">
        <v>154</v>
      </c>
      <c r="C320" s="401"/>
    </row>
    <row r="321" spans="1:3" ht="24.75" customHeight="1" hidden="1">
      <c r="A321" s="5" t="s">
        <v>141</v>
      </c>
      <c r="B321" s="34" t="s">
        <v>155</v>
      </c>
      <c r="C321" s="401"/>
    </row>
    <row r="322" spans="1:3" ht="24.75" customHeight="1" hidden="1">
      <c r="A322" s="5" t="s">
        <v>143</v>
      </c>
      <c r="B322" s="34" t="s">
        <v>156</v>
      </c>
      <c r="C322" s="401"/>
    </row>
    <row r="323" spans="1:3" ht="24.75" customHeight="1" hidden="1">
      <c r="A323" s="5" t="s">
        <v>145</v>
      </c>
      <c r="B323" s="34" t="s">
        <v>157</v>
      </c>
      <c r="C323" s="401"/>
    </row>
    <row r="324" spans="1:3" ht="24.75" customHeight="1" hidden="1">
      <c r="A324" s="5" t="s">
        <v>147</v>
      </c>
      <c r="B324" s="34" t="s">
        <v>158</v>
      </c>
      <c r="C324" s="401"/>
    </row>
    <row r="325" spans="1:3" ht="24.75" customHeight="1" hidden="1">
      <c r="A325" s="397" t="s">
        <v>53</v>
      </c>
      <c r="B325" s="398" t="s">
        <v>346</v>
      </c>
      <c r="C325" s="400">
        <f>SUM(C326:C327)</f>
        <v>0</v>
      </c>
    </row>
    <row r="326" spans="1:3" ht="24.75" customHeight="1" hidden="1">
      <c r="A326" s="5" t="s">
        <v>56</v>
      </c>
      <c r="B326" s="34" t="s">
        <v>159</v>
      </c>
      <c r="C326" s="401"/>
    </row>
    <row r="327" spans="1:3" ht="24.75" customHeight="1" hidden="1">
      <c r="A327" s="5" t="s">
        <v>57</v>
      </c>
      <c r="B327" s="34" t="s">
        <v>160</v>
      </c>
      <c r="C327" s="401"/>
    </row>
    <row r="328" spans="1:3" ht="24.75" customHeight="1" hidden="1">
      <c r="A328" s="397" t="s">
        <v>58</v>
      </c>
      <c r="B328" s="398" t="s">
        <v>150</v>
      </c>
      <c r="C328" s="400">
        <f>SUM(C329:C331)</f>
        <v>0</v>
      </c>
    </row>
    <row r="329" spans="1:3" ht="24.75" customHeight="1" hidden="1">
      <c r="A329" s="5" t="s">
        <v>161</v>
      </c>
      <c r="B329" s="37" t="s">
        <v>162</v>
      </c>
      <c r="C329" s="401"/>
    </row>
    <row r="330" spans="1:3" ht="24.75" customHeight="1" hidden="1">
      <c r="A330" s="5" t="s">
        <v>163</v>
      </c>
      <c r="B330" s="34" t="s">
        <v>164</v>
      </c>
      <c r="C330" s="401"/>
    </row>
    <row r="331" spans="1:3" ht="24.75" customHeight="1" hidden="1">
      <c r="A331" s="5" t="s">
        <v>165</v>
      </c>
      <c r="B331" s="34" t="s">
        <v>166</v>
      </c>
      <c r="C331" s="401"/>
    </row>
    <row r="332" spans="1:3" ht="24.75" customHeight="1" hidden="1">
      <c r="A332" s="397" t="s">
        <v>73</v>
      </c>
      <c r="B332" s="398" t="s">
        <v>347</v>
      </c>
      <c r="C332" s="400">
        <f>SUM(C333:C338)</f>
        <v>0</v>
      </c>
    </row>
    <row r="333" spans="1:3" ht="24.75" customHeight="1" hidden="1">
      <c r="A333" s="5" t="s">
        <v>167</v>
      </c>
      <c r="B333" s="34" t="s">
        <v>168</v>
      </c>
      <c r="C333" s="401"/>
    </row>
    <row r="334" spans="1:3" ht="24.75" customHeight="1" hidden="1">
      <c r="A334" s="5" t="s">
        <v>169</v>
      </c>
      <c r="B334" s="34" t="s">
        <v>170</v>
      </c>
      <c r="C334" s="401"/>
    </row>
    <row r="335" spans="1:3" ht="24.75" customHeight="1" hidden="1">
      <c r="A335" s="5" t="s">
        <v>171</v>
      </c>
      <c r="B335" s="34" t="s">
        <v>172</v>
      </c>
      <c r="C335" s="401"/>
    </row>
    <row r="336" spans="1:3" ht="24.75" customHeight="1" hidden="1">
      <c r="A336" s="5" t="s">
        <v>173</v>
      </c>
      <c r="B336" s="34" t="s">
        <v>156</v>
      </c>
      <c r="C336" s="401"/>
    </row>
    <row r="337" spans="1:3" ht="24.75" customHeight="1" hidden="1">
      <c r="A337" s="5" t="s">
        <v>174</v>
      </c>
      <c r="B337" s="34" t="s">
        <v>157</v>
      </c>
      <c r="C337" s="401"/>
    </row>
    <row r="338" spans="1:3" ht="24.75" customHeight="1" hidden="1">
      <c r="A338" s="5" t="s">
        <v>175</v>
      </c>
      <c r="B338" s="34" t="s">
        <v>176</v>
      </c>
      <c r="C338" s="401"/>
    </row>
    <row r="339" spans="1:3" ht="24.75" customHeight="1" hidden="1">
      <c r="A339" s="397" t="s">
        <v>74</v>
      </c>
      <c r="B339" s="398" t="s">
        <v>349</v>
      </c>
      <c r="C339" s="400">
        <f>SUM(C340:C342)</f>
        <v>16</v>
      </c>
    </row>
    <row r="340" spans="1:3" ht="24.75" customHeight="1" hidden="1">
      <c r="A340" s="5" t="s">
        <v>177</v>
      </c>
      <c r="B340" s="34" t="s">
        <v>168</v>
      </c>
      <c r="C340" s="401">
        <v>16</v>
      </c>
    </row>
    <row r="341" spans="1:3" ht="24.75" customHeight="1" hidden="1">
      <c r="A341" s="5" t="s">
        <v>178</v>
      </c>
      <c r="B341" s="34" t="s">
        <v>170</v>
      </c>
      <c r="C341" s="401"/>
    </row>
    <row r="342" spans="1:3" ht="24.75" customHeight="1" hidden="1">
      <c r="A342" s="5" t="s">
        <v>179</v>
      </c>
      <c r="B342" s="34" t="s">
        <v>180</v>
      </c>
      <c r="C342" s="401"/>
    </row>
    <row r="343" ht="15.75" hidden="1"/>
    <row r="344" ht="15.75" hidden="1"/>
    <row r="345" ht="15.75" hidden="1"/>
    <row r="346" ht="15.75" hidden="1"/>
    <row r="347" ht="15.75" hidden="1"/>
    <row r="348" ht="15.75" hidden="1"/>
    <row r="349" ht="15.75" customHeight="1" hidden="1"/>
    <row r="350" ht="15.75" hidden="1"/>
    <row r="351" ht="15.75" hidden="1"/>
    <row r="352" spans="1:3" ht="16.5" customHeight="1" hidden="1">
      <c r="A352" s="1184" t="s">
        <v>181</v>
      </c>
      <c r="B352" s="1185"/>
      <c r="C352" s="1185"/>
    </row>
    <row r="353" spans="1:3" ht="18.75" hidden="1">
      <c r="A353" s="1188" t="s">
        <v>70</v>
      </c>
      <c r="B353" s="1189"/>
      <c r="C353" s="387" t="s">
        <v>340</v>
      </c>
    </row>
    <row r="354" spans="1:3" ht="15.75" hidden="1">
      <c r="A354" s="1186" t="s">
        <v>6</v>
      </c>
      <c r="B354" s="1187"/>
      <c r="C354" s="399">
        <v>1</v>
      </c>
    </row>
    <row r="355" spans="1:3" ht="24.75" customHeight="1" hidden="1">
      <c r="A355" s="397" t="s">
        <v>52</v>
      </c>
      <c r="B355" s="398" t="s">
        <v>348</v>
      </c>
      <c r="C355" s="400">
        <f>SUM(C356:C361)</f>
        <v>2</v>
      </c>
    </row>
    <row r="356" spans="1:3" ht="24.75" customHeight="1" hidden="1">
      <c r="A356" s="5" t="s">
        <v>54</v>
      </c>
      <c r="B356" s="34" t="s">
        <v>153</v>
      </c>
      <c r="C356" s="401">
        <v>2</v>
      </c>
    </row>
    <row r="357" spans="1:3" ht="24.75" customHeight="1" hidden="1">
      <c r="A357" s="5" t="s">
        <v>55</v>
      </c>
      <c r="B357" s="34" t="s">
        <v>154</v>
      </c>
      <c r="C357" s="401">
        <v>0</v>
      </c>
    </row>
    <row r="358" spans="1:3" ht="24.75" customHeight="1" hidden="1">
      <c r="A358" s="5" t="s">
        <v>141</v>
      </c>
      <c r="B358" s="34" t="s">
        <v>155</v>
      </c>
      <c r="C358" s="401">
        <v>0</v>
      </c>
    </row>
    <row r="359" spans="1:3" ht="24.75" customHeight="1" hidden="1">
      <c r="A359" s="5" t="s">
        <v>143</v>
      </c>
      <c r="B359" s="34" t="s">
        <v>156</v>
      </c>
      <c r="C359" s="401">
        <v>0</v>
      </c>
    </row>
    <row r="360" spans="1:3" ht="24.75" customHeight="1" hidden="1">
      <c r="A360" s="5" t="s">
        <v>145</v>
      </c>
      <c r="B360" s="34" t="s">
        <v>157</v>
      </c>
      <c r="C360" s="401">
        <v>0</v>
      </c>
    </row>
    <row r="361" spans="1:3" ht="24.75" customHeight="1" hidden="1">
      <c r="A361" s="5" t="s">
        <v>147</v>
      </c>
      <c r="B361" s="34" t="s">
        <v>158</v>
      </c>
      <c r="C361" s="401">
        <v>0</v>
      </c>
    </row>
    <row r="362" spans="1:3" ht="24.75" customHeight="1" hidden="1">
      <c r="A362" s="397" t="s">
        <v>53</v>
      </c>
      <c r="B362" s="398" t="s">
        <v>346</v>
      </c>
      <c r="C362" s="400">
        <f>SUM(C363:C364)</f>
        <v>0</v>
      </c>
    </row>
    <row r="363" spans="1:3" ht="24.75" customHeight="1" hidden="1">
      <c r="A363" s="5" t="s">
        <v>56</v>
      </c>
      <c r="B363" s="34" t="s">
        <v>159</v>
      </c>
      <c r="C363" s="401"/>
    </row>
    <row r="364" spans="1:3" ht="24.75" customHeight="1" hidden="1">
      <c r="A364" s="5" t="s">
        <v>57</v>
      </c>
      <c r="B364" s="34" t="s">
        <v>160</v>
      </c>
      <c r="C364" s="401"/>
    </row>
    <row r="365" spans="1:3" ht="24.75" customHeight="1" hidden="1">
      <c r="A365" s="397" t="s">
        <v>58</v>
      </c>
      <c r="B365" s="398" t="s">
        <v>150</v>
      </c>
      <c r="C365" s="400">
        <f>SUM(C366:C368)</f>
        <v>10</v>
      </c>
    </row>
    <row r="366" spans="1:3" ht="24.75" customHeight="1" hidden="1">
      <c r="A366" s="5" t="s">
        <v>161</v>
      </c>
      <c r="B366" s="37" t="s">
        <v>162</v>
      </c>
      <c r="C366" s="401">
        <v>0</v>
      </c>
    </row>
    <row r="367" spans="1:3" ht="24.75" customHeight="1" hidden="1">
      <c r="A367" s="5" t="s">
        <v>163</v>
      </c>
      <c r="B367" s="34" t="s">
        <v>164</v>
      </c>
      <c r="C367" s="401">
        <v>10</v>
      </c>
    </row>
    <row r="368" spans="1:3" ht="24.75" customHeight="1" hidden="1">
      <c r="A368" s="5" t="s">
        <v>165</v>
      </c>
      <c r="B368" s="34" t="s">
        <v>166</v>
      </c>
      <c r="C368" s="401">
        <v>0</v>
      </c>
    </row>
    <row r="369" spans="1:3" ht="24.75" customHeight="1" hidden="1">
      <c r="A369" s="397" t="s">
        <v>73</v>
      </c>
      <c r="B369" s="398" t="s">
        <v>347</v>
      </c>
      <c r="C369" s="400">
        <f>SUM(C370:C375)</f>
        <v>0</v>
      </c>
    </row>
    <row r="370" spans="1:3" ht="24.75" customHeight="1" hidden="1">
      <c r="A370" s="5" t="s">
        <v>167</v>
      </c>
      <c r="B370" s="34" t="s">
        <v>168</v>
      </c>
      <c r="C370" s="401"/>
    </row>
    <row r="371" spans="1:3" ht="24.75" customHeight="1" hidden="1">
      <c r="A371" s="5" t="s">
        <v>169</v>
      </c>
      <c r="B371" s="34" t="s">
        <v>170</v>
      </c>
      <c r="C371" s="401"/>
    </row>
    <row r="372" spans="1:3" ht="24.75" customHeight="1" hidden="1">
      <c r="A372" s="5" t="s">
        <v>171</v>
      </c>
      <c r="B372" s="34" t="s">
        <v>172</v>
      </c>
      <c r="C372" s="401"/>
    </row>
    <row r="373" spans="1:3" ht="24.75" customHeight="1" hidden="1">
      <c r="A373" s="5" t="s">
        <v>173</v>
      </c>
      <c r="B373" s="34" t="s">
        <v>156</v>
      </c>
      <c r="C373" s="401"/>
    </row>
    <row r="374" spans="1:3" ht="24.75" customHeight="1" hidden="1">
      <c r="A374" s="5" t="s">
        <v>174</v>
      </c>
      <c r="B374" s="34" t="s">
        <v>157</v>
      </c>
      <c r="C374" s="401"/>
    </row>
    <row r="375" spans="1:3" ht="24.75" customHeight="1" hidden="1">
      <c r="A375" s="5" t="s">
        <v>175</v>
      </c>
      <c r="B375" s="34" t="s">
        <v>176</v>
      </c>
      <c r="C375" s="401"/>
    </row>
    <row r="376" spans="1:3" ht="24.75" customHeight="1" hidden="1">
      <c r="A376" s="397" t="s">
        <v>74</v>
      </c>
      <c r="B376" s="398" t="s">
        <v>349</v>
      </c>
      <c r="C376" s="400">
        <f>SUM(C377:C379)</f>
        <v>30</v>
      </c>
    </row>
    <row r="377" spans="1:3" ht="24.75" customHeight="1" hidden="1">
      <c r="A377" s="5" t="s">
        <v>177</v>
      </c>
      <c r="B377" s="34" t="s">
        <v>168</v>
      </c>
      <c r="C377" s="401">
        <v>30</v>
      </c>
    </row>
    <row r="378" spans="1:3" ht="24.75" customHeight="1" hidden="1">
      <c r="A378" s="5" t="s">
        <v>178</v>
      </c>
      <c r="B378" s="34" t="s">
        <v>170</v>
      </c>
      <c r="C378" s="401">
        <v>0</v>
      </c>
    </row>
    <row r="379" spans="1:3" ht="24.75" customHeight="1" hidden="1">
      <c r="A379" s="5" t="s">
        <v>179</v>
      </c>
      <c r="B379" s="34" t="s">
        <v>180</v>
      </c>
      <c r="C379" s="401">
        <v>0</v>
      </c>
    </row>
    <row r="380" ht="15.75" hidden="1"/>
    <row r="381" ht="15.75" hidden="1"/>
    <row r="382" ht="15.75" hidden="1"/>
    <row r="383" ht="15.75" hidden="1"/>
    <row r="384" ht="15.75" hidden="1"/>
    <row r="385" ht="15.75" hidden="1"/>
    <row r="386" ht="15.75" hidden="1"/>
    <row r="387" ht="15.75" hidden="1"/>
    <row r="388" ht="15.75" hidden="1"/>
    <row r="389" ht="15.75" hidden="1"/>
    <row r="390" ht="15.75" hidden="1"/>
    <row r="391" ht="15.75" customHeight="1" hidden="1"/>
    <row r="392" ht="15.75" hidden="1"/>
    <row r="393" ht="15.75" hidden="1"/>
    <row r="394" spans="1:3" ht="16.5" customHeight="1" hidden="1">
      <c r="A394" s="1184" t="s">
        <v>181</v>
      </c>
      <c r="B394" s="1185"/>
      <c r="C394" s="1185"/>
    </row>
    <row r="395" spans="1:3" ht="18.75" hidden="1">
      <c r="A395" s="1188" t="s">
        <v>70</v>
      </c>
      <c r="B395" s="1189"/>
      <c r="C395" s="387" t="s">
        <v>340</v>
      </c>
    </row>
    <row r="396" spans="1:3" ht="15.75" hidden="1">
      <c r="A396" s="1186" t="s">
        <v>6</v>
      </c>
      <c r="B396" s="1187"/>
      <c r="C396" s="399">
        <v>1</v>
      </c>
    </row>
    <row r="397" spans="1:3" ht="24.75" customHeight="1" hidden="1">
      <c r="A397" s="397" t="s">
        <v>52</v>
      </c>
      <c r="B397" s="398" t="s">
        <v>348</v>
      </c>
      <c r="C397" s="400">
        <f>SUM(C398:C403)</f>
        <v>0</v>
      </c>
    </row>
    <row r="398" spans="1:3" ht="24.75" customHeight="1" hidden="1">
      <c r="A398" s="5" t="s">
        <v>54</v>
      </c>
      <c r="B398" s="34" t="s">
        <v>153</v>
      </c>
      <c r="C398" s="401"/>
    </row>
    <row r="399" spans="1:3" ht="24.75" customHeight="1" hidden="1">
      <c r="A399" s="5" t="s">
        <v>55</v>
      </c>
      <c r="B399" s="34" t="s">
        <v>154</v>
      </c>
      <c r="C399" s="401"/>
    </row>
    <row r="400" spans="1:3" ht="24.75" customHeight="1" hidden="1">
      <c r="A400" s="5" t="s">
        <v>141</v>
      </c>
      <c r="B400" s="34" t="s">
        <v>155</v>
      </c>
      <c r="C400" s="401"/>
    </row>
    <row r="401" spans="1:3" ht="24.75" customHeight="1" hidden="1">
      <c r="A401" s="5" t="s">
        <v>143</v>
      </c>
      <c r="B401" s="34" t="s">
        <v>156</v>
      </c>
      <c r="C401" s="401"/>
    </row>
    <row r="402" spans="1:3" ht="24.75" customHeight="1" hidden="1">
      <c r="A402" s="5" t="s">
        <v>145</v>
      </c>
      <c r="B402" s="34" t="s">
        <v>157</v>
      </c>
      <c r="C402" s="401"/>
    </row>
    <row r="403" spans="1:3" ht="24.75" customHeight="1" hidden="1">
      <c r="A403" s="5" t="s">
        <v>147</v>
      </c>
      <c r="B403" s="34" t="s">
        <v>158</v>
      </c>
      <c r="C403" s="401"/>
    </row>
    <row r="404" spans="1:3" ht="24.75" customHeight="1" hidden="1">
      <c r="A404" s="397" t="s">
        <v>53</v>
      </c>
      <c r="B404" s="398" t="s">
        <v>346</v>
      </c>
      <c r="C404" s="400">
        <f>SUM(C405:C406)</f>
        <v>0</v>
      </c>
    </row>
    <row r="405" spans="1:3" ht="24.75" customHeight="1" hidden="1">
      <c r="A405" s="5" t="s">
        <v>56</v>
      </c>
      <c r="B405" s="34" t="s">
        <v>159</v>
      </c>
      <c r="C405" s="401"/>
    </row>
    <row r="406" spans="1:3" ht="24.75" customHeight="1" hidden="1">
      <c r="A406" s="5" t="s">
        <v>57</v>
      </c>
      <c r="B406" s="34" t="s">
        <v>160</v>
      </c>
      <c r="C406" s="401"/>
    </row>
    <row r="407" spans="1:3" ht="24.75" customHeight="1" hidden="1">
      <c r="A407" s="397" t="s">
        <v>58</v>
      </c>
      <c r="B407" s="398" t="s">
        <v>150</v>
      </c>
      <c r="C407" s="400">
        <f>SUM(C408:C410)</f>
        <v>0</v>
      </c>
    </row>
    <row r="408" spans="1:3" ht="24.75" customHeight="1" hidden="1">
      <c r="A408" s="5" t="s">
        <v>161</v>
      </c>
      <c r="B408" s="37" t="s">
        <v>162</v>
      </c>
      <c r="C408" s="401"/>
    </row>
    <row r="409" spans="1:3" ht="24.75" customHeight="1" hidden="1">
      <c r="A409" s="5" t="s">
        <v>163</v>
      </c>
      <c r="B409" s="34" t="s">
        <v>164</v>
      </c>
      <c r="C409" s="401"/>
    </row>
    <row r="410" spans="1:3" ht="24.75" customHeight="1" hidden="1">
      <c r="A410" s="5" t="s">
        <v>165</v>
      </c>
      <c r="B410" s="34" t="s">
        <v>166</v>
      </c>
      <c r="C410" s="401"/>
    </row>
    <row r="411" spans="1:3" ht="24.75" customHeight="1" hidden="1">
      <c r="A411" s="397" t="s">
        <v>73</v>
      </c>
      <c r="B411" s="398" t="s">
        <v>347</v>
      </c>
      <c r="C411" s="400">
        <f>SUM(C412:C417)</f>
        <v>0</v>
      </c>
    </row>
    <row r="412" spans="1:3" ht="24.75" customHeight="1" hidden="1">
      <c r="A412" s="5" t="s">
        <v>167</v>
      </c>
      <c r="B412" s="34" t="s">
        <v>168</v>
      </c>
      <c r="C412" s="401"/>
    </row>
    <row r="413" spans="1:3" ht="24.75" customHeight="1" hidden="1">
      <c r="A413" s="5" t="s">
        <v>169</v>
      </c>
      <c r="B413" s="34" t="s">
        <v>170</v>
      </c>
      <c r="C413" s="401"/>
    </row>
    <row r="414" spans="1:3" ht="24.75" customHeight="1" hidden="1">
      <c r="A414" s="5" t="s">
        <v>171</v>
      </c>
      <c r="B414" s="34" t="s">
        <v>172</v>
      </c>
      <c r="C414" s="401"/>
    </row>
    <row r="415" spans="1:3" ht="24.75" customHeight="1" hidden="1">
      <c r="A415" s="5" t="s">
        <v>173</v>
      </c>
      <c r="B415" s="34" t="s">
        <v>156</v>
      </c>
      <c r="C415" s="401"/>
    </row>
    <row r="416" spans="1:3" ht="24.75" customHeight="1" hidden="1">
      <c r="A416" s="5" t="s">
        <v>174</v>
      </c>
      <c r="B416" s="34" t="s">
        <v>157</v>
      </c>
      <c r="C416" s="401"/>
    </row>
    <row r="417" spans="1:3" ht="24.75" customHeight="1" hidden="1">
      <c r="A417" s="5" t="s">
        <v>175</v>
      </c>
      <c r="B417" s="34" t="s">
        <v>176</v>
      </c>
      <c r="C417" s="401"/>
    </row>
    <row r="418" spans="1:3" ht="24.75" customHeight="1" hidden="1">
      <c r="A418" s="397" t="s">
        <v>74</v>
      </c>
      <c r="B418" s="398" t="s">
        <v>349</v>
      </c>
      <c r="C418" s="400">
        <f>SUM(C419:C421)</f>
        <v>31</v>
      </c>
    </row>
    <row r="419" spans="1:3" ht="24.75" customHeight="1" hidden="1">
      <c r="A419" s="5" t="s">
        <v>177</v>
      </c>
      <c r="B419" s="34" t="s">
        <v>168</v>
      </c>
      <c r="C419" s="401">
        <v>31</v>
      </c>
    </row>
    <row r="420" spans="1:3" ht="24.75" customHeight="1" hidden="1">
      <c r="A420" s="5" t="s">
        <v>178</v>
      </c>
      <c r="B420" s="34" t="s">
        <v>170</v>
      </c>
      <c r="C420" s="401">
        <v>0</v>
      </c>
    </row>
    <row r="421" spans="1:3" ht="24.75" customHeight="1" hidden="1">
      <c r="A421" s="5" t="s">
        <v>179</v>
      </c>
      <c r="B421" s="34" t="s">
        <v>180</v>
      </c>
      <c r="C421" s="401">
        <v>0</v>
      </c>
    </row>
    <row r="422" ht="15.75" hidden="1"/>
    <row r="423" ht="15.75" hidden="1"/>
    <row r="424" ht="15.75" hidden="1"/>
    <row r="425" ht="15.75" hidden="1"/>
    <row r="426" ht="15.75" hidden="1"/>
    <row r="427" ht="15.75" customHeight="1" hidden="1"/>
    <row r="428" ht="15.75" hidden="1"/>
    <row r="429" ht="15.75" hidden="1"/>
    <row r="430" spans="1:3" ht="16.5" customHeight="1" hidden="1">
      <c r="A430" s="1184" t="s">
        <v>181</v>
      </c>
      <c r="B430" s="1185"/>
      <c r="C430" s="1185"/>
    </row>
    <row r="431" spans="1:3" ht="18.75" hidden="1">
      <c r="A431" s="1188" t="s">
        <v>70</v>
      </c>
      <c r="B431" s="1189"/>
      <c r="C431" s="387" t="s">
        <v>340</v>
      </c>
    </row>
    <row r="432" spans="1:3" ht="15.75" hidden="1">
      <c r="A432" s="1186" t="s">
        <v>6</v>
      </c>
      <c r="B432" s="1187"/>
      <c r="C432" s="399">
        <v>1</v>
      </c>
    </row>
    <row r="433" spans="1:3" ht="24.75" customHeight="1" hidden="1">
      <c r="A433" s="397" t="s">
        <v>52</v>
      </c>
      <c r="B433" s="398" t="s">
        <v>348</v>
      </c>
      <c r="C433" s="400">
        <f>SUM(C434:C439)</f>
        <v>0</v>
      </c>
    </row>
    <row r="434" spans="1:3" ht="24.75" customHeight="1" hidden="1">
      <c r="A434" s="5" t="s">
        <v>54</v>
      </c>
      <c r="B434" s="34" t="s">
        <v>153</v>
      </c>
      <c r="C434" s="401"/>
    </row>
    <row r="435" spans="1:3" ht="24.75" customHeight="1" hidden="1">
      <c r="A435" s="5" t="s">
        <v>55</v>
      </c>
      <c r="B435" s="34" t="s">
        <v>154</v>
      </c>
      <c r="C435" s="401"/>
    </row>
    <row r="436" spans="1:3" ht="24.75" customHeight="1" hidden="1">
      <c r="A436" s="5" t="s">
        <v>141</v>
      </c>
      <c r="B436" s="34" t="s">
        <v>155</v>
      </c>
      <c r="C436" s="401"/>
    </row>
    <row r="437" spans="1:3" ht="24.75" customHeight="1" hidden="1">
      <c r="A437" s="5" t="s">
        <v>143</v>
      </c>
      <c r="B437" s="34" t="s">
        <v>156</v>
      </c>
      <c r="C437" s="401"/>
    </row>
    <row r="438" spans="1:3" ht="24.75" customHeight="1" hidden="1">
      <c r="A438" s="5" t="s">
        <v>145</v>
      </c>
      <c r="B438" s="34" t="s">
        <v>157</v>
      </c>
      <c r="C438" s="401"/>
    </row>
    <row r="439" spans="1:3" ht="24.75" customHeight="1" hidden="1">
      <c r="A439" s="5" t="s">
        <v>147</v>
      </c>
      <c r="B439" s="34" t="s">
        <v>158</v>
      </c>
      <c r="C439" s="401"/>
    </row>
    <row r="440" spans="1:3" ht="24.75" customHeight="1" hidden="1">
      <c r="A440" s="397" t="s">
        <v>53</v>
      </c>
      <c r="B440" s="398" t="s">
        <v>346</v>
      </c>
      <c r="C440" s="400">
        <f>SUM(C441:C442)</f>
        <v>0</v>
      </c>
    </row>
    <row r="441" spans="1:3" ht="24.75" customHeight="1" hidden="1">
      <c r="A441" s="5" t="s">
        <v>56</v>
      </c>
      <c r="B441" s="34" t="s">
        <v>159</v>
      </c>
      <c r="C441" s="401"/>
    </row>
    <row r="442" spans="1:3" ht="24.75" customHeight="1" hidden="1">
      <c r="A442" s="5" t="s">
        <v>57</v>
      </c>
      <c r="B442" s="34" t="s">
        <v>160</v>
      </c>
      <c r="C442" s="401"/>
    </row>
    <row r="443" spans="1:3" ht="24.75" customHeight="1" hidden="1">
      <c r="A443" s="397" t="s">
        <v>58</v>
      </c>
      <c r="B443" s="398" t="s">
        <v>150</v>
      </c>
      <c r="C443" s="400">
        <f>SUM(C444:C446)</f>
        <v>0</v>
      </c>
    </row>
    <row r="444" spans="1:3" ht="24.75" customHeight="1" hidden="1">
      <c r="A444" s="5" t="s">
        <v>161</v>
      </c>
      <c r="B444" s="37" t="s">
        <v>162</v>
      </c>
      <c r="C444" s="401"/>
    </row>
    <row r="445" spans="1:3" ht="24.75" customHeight="1" hidden="1">
      <c r="A445" s="5" t="s">
        <v>163</v>
      </c>
      <c r="B445" s="34" t="s">
        <v>164</v>
      </c>
      <c r="C445" s="401"/>
    </row>
    <row r="446" spans="1:3" ht="24.75" customHeight="1" hidden="1">
      <c r="A446" s="5" t="s">
        <v>165</v>
      </c>
      <c r="B446" s="34" t="s">
        <v>166</v>
      </c>
      <c r="C446" s="401"/>
    </row>
    <row r="447" spans="1:3" ht="24.75" customHeight="1" hidden="1">
      <c r="A447" s="397" t="s">
        <v>73</v>
      </c>
      <c r="B447" s="398" t="s">
        <v>347</v>
      </c>
      <c r="C447" s="400">
        <f>SUM(C448:C453)</f>
        <v>0</v>
      </c>
    </row>
    <row r="448" spans="1:3" ht="24.75" customHeight="1" hidden="1">
      <c r="A448" s="5" t="s">
        <v>167</v>
      </c>
      <c r="B448" s="34" t="s">
        <v>168</v>
      </c>
      <c r="C448" s="401"/>
    </row>
    <row r="449" spans="1:3" ht="24.75" customHeight="1" hidden="1">
      <c r="A449" s="5" t="s">
        <v>169</v>
      </c>
      <c r="B449" s="34" t="s">
        <v>170</v>
      </c>
      <c r="C449" s="401"/>
    </row>
    <row r="450" spans="1:3" ht="24.75" customHeight="1" hidden="1">
      <c r="A450" s="5" t="s">
        <v>171</v>
      </c>
      <c r="B450" s="34" t="s">
        <v>172</v>
      </c>
      <c r="C450" s="401"/>
    </row>
    <row r="451" spans="1:3" ht="24.75" customHeight="1" hidden="1">
      <c r="A451" s="5" t="s">
        <v>173</v>
      </c>
      <c r="B451" s="34" t="s">
        <v>156</v>
      </c>
      <c r="C451" s="401"/>
    </row>
    <row r="452" spans="1:3" ht="24.75" customHeight="1" hidden="1">
      <c r="A452" s="5" t="s">
        <v>174</v>
      </c>
      <c r="B452" s="34" t="s">
        <v>157</v>
      </c>
      <c r="C452" s="401"/>
    </row>
    <row r="453" spans="1:3" ht="24.75" customHeight="1" hidden="1">
      <c r="A453" s="5" t="s">
        <v>175</v>
      </c>
      <c r="B453" s="34" t="s">
        <v>176</v>
      </c>
      <c r="C453" s="401"/>
    </row>
    <row r="454" spans="1:3" ht="24.75" customHeight="1" hidden="1">
      <c r="A454" s="397" t="s">
        <v>74</v>
      </c>
      <c r="B454" s="398" t="s">
        <v>349</v>
      </c>
      <c r="C454" s="400">
        <f>SUM(C455:C457)</f>
        <v>13</v>
      </c>
    </row>
    <row r="455" spans="1:3" ht="24.75" customHeight="1" hidden="1">
      <c r="A455" s="5" t="s">
        <v>177</v>
      </c>
      <c r="B455" s="34" t="s">
        <v>168</v>
      </c>
      <c r="C455" s="401">
        <v>13</v>
      </c>
    </row>
    <row r="456" spans="1:3" ht="24.75" customHeight="1" hidden="1">
      <c r="A456" s="5" t="s">
        <v>178</v>
      </c>
      <c r="B456" s="34" t="s">
        <v>170</v>
      </c>
      <c r="C456" s="401"/>
    </row>
    <row r="457" spans="1:3" ht="15.75" hidden="1">
      <c r="A457" s="5" t="s">
        <v>179</v>
      </c>
      <c r="B457" s="34" t="s">
        <v>180</v>
      </c>
      <c r="C457" s="401"/>
    </row>
    <row r="458" ht="15.75" hidden="1"/>
    <row r="459" ht="15.75" hidden="1"/>
    <row r="460" ht="15.75" hidden="1"/>
    <row r="461" ht="15.75" hidden="1"/>
    <row r="462" ht="15.75" hidden="1"/>
    <row r="463" ht="15.75" hidden="1"/>
    <row r="464" ht="15.75" hidden="1"/>
    <row r="465" ht="15.75" hidden="1"/>
    <row r="466" ht="15.75" hidden="1"/>
    <row r="467" ht="15.75" customHeight="1" hidden="1"/>
    <row r="468" ht="15.75" hidden="1"/>
    <row r="469" ht="15.75" hidden="1"/>
    <row r="470" spans="1:3" ht="16.5" customHeight="1" hidden="1">
      <c r="A470" s="1184" t="s">
        <v>181</v>
      </c>
      <c r="B470" s="1185"/>
      <c r="C470" s="1185"/>
    </row>
    <row r="471" spans="1:3" ht="18.75" hidden="1">
      <c r="A471" s="1188" t="s">
        <v>70</v>
      </c>
      <c r="B471" s="1189"/>
      <c r="C471" s="387" t="s">
        <v>340</v>
      </c>
    </row>
    <row r="472" spans="1:3" ht="15.75" hidden="1">
      <c r="A472" s="1186" t="s">
        <v>6</v>
      </c>
      <c r="B472" s="1187"/>
      <c r="C472" s="399">
        <v>1</v>
      </c>
    </row>
    <row r="473" spans="1:3" ht="24.75" customHeight="1" hidden="1">
      <c r="A473" s="397" t="s">
        <v>52</v>
      </c>
      <c r="B473" s="398" t="s">
        <v>348</v>
      </c>
      <c r="C473" s="400">
        <f>SUM(C474:C479)</f>
        <v>0</v>
      </c>
    </row>
    <row r="474" spans="1:3" ht="24.75" customHeight="1" hidden="1">
      <c r="A474" s="5" t="s">
        <v>54</v>
      </c>
      <c r="B474" s="34" t="s">
        <v>153</v>
      </c>
      <c r="C474" s="401"/>
    </row>
    <row r="475" spans="1:3" ht="24.75" customHeight="1" hidden="1">
      <c r="A475" s="5" t="s">
        <v>55</v>
      </c>
      <c r="B475" s="34" t="s">
        <v>154</v>
      </c>
      <c r="C475" s="401"/>
    </row>
    <row r="476" spans="1:3" ht="24.75" customHeight="1" hidden="1">
      <c r="A476" s="5" t="s">
        <v>141</v>
      </c>
      <c r="B476" s="34" t="s">
        <v>155</v>
      </c>
      <c r="C476" s="401"/>
    </row>
    <row r="477" spans="1:3" ht="24.75" customHeight="1" hidden="1">
      <c r="A477" s="5" t="s">
        <v>143</v>
      </c>
      <c r="B477" s="34" t="s">
        <v>156</v>
      </c>
      <c r="C477" s="401"/>
    </row>
    <row r="478" spans="1:3" ht="24.75" customHeight="1" hidden="1">
      <c r="A478" s="5" t="s">
        <v>145</v>
      </c>
      <c r="B478" s="34" t="s">
        <v>157</v>
      </c>
      <c r="C478" s="401"/>
    </row>
    <row r="479" spans="1:3" ht="24.75" customHeight="1" hidden="1">
      <c r="A479" s="5" t="s">
        <v>147</v>
      </c>
      <c r="B479" s="34" t="s">
        <v>158</v>
      </c>
      <c r="C479" s="401"/>
    </row>
    <row r="480" spans="1:3" ht="24.75" customHeight="1" hidden="1">
      <c r="A480" s="397" t="s">
        <v>53</v>
      </c>
      <c r="B480" s="398" t="s">
        <v>346</v>
      </c>
      <c r="C480" s="400">
        <f>SUM(C481:C482)</f>
        <v>1</v>
      </c>
    </row>
    <row r="481" spans="1:3" ht="24.75" customHeight="1" hidden="1">
      <c r="A481" s="5" t="s">
        <v>56</v>
      </c>
      <c r="B481" s="34" t="s">
        <v>159</v>
      </c>
      <c r="C481" s="401">
        <v>1</v>
      </c>
    </row>
    <row r="482" spans="1:3" ht="24.75" customHeight="1" hidden="1">
      <c r="A482" s="5" t="s">
        <v>57</v>
      </c>
      <c r="B482" s="34" t="s">
        <v>160</v>
      </c>
      <c r="C482" s="401">
        <v>0</v>
      </c>
    </row>
    <row r="483" spans="1:3" ht="24.75" customHeight="1" hidden="1">
      <c r="A483" s="397" t="s">
        <v>58</v>
      </c>
      <c r="B483" s="398" t="s">
        <v>150</v>
      </c>
      <c r="C483" s="400">
        <f>SUM(C484:C486)</f>
        <v>0</v>
      </c>
    </row>
    <row r="484" spans="1:3" ht="24.75" customHeight="1" hidden="1">
      <c r="A484" s="5" t="s">
        <v>161</v>
      </c>
      <c r="B484" s="37" t="s">
        <v>162</v>
      </c>
      <c r="C484" s="401"/>
    </row>
    <row r="485" spans="1:3" ht="24.75" customHeight="1" hidden="1">
      <c r="A485" s="5" t="s">
        <v>163</v>
      </c>
      <c r="B485" s="34" t="s">
        <v>164</v>
      </c>
      <c r="C485" s="401"/>
    </row>
    <row r="486" spans="1:3" ht="24.75" customHeight="1" hidden="1">
      <c r="A486" s="5" t="s">
        <v>165</v>
      </c>
      <c r="B486" s="34" t="s">
        <v>166</v>
      </c>
      <c r="C486" s="401"/>
    </row>
    <row r="487" spans="1:3" ht="24.75" customHeight="1" hidden="1">
      <c r="A487" s="397" t="s">
        <v>73</v>
      </c>
      <c r="B487" s="398" t="s">
        <v>347</v>
      </c>
      <c r="C487" s="400">
        <f>SUM(C488:C493)</f>
        <v>0</v>
      </c>
    </row>
    <row r="488" spans="1:3" ht="24.75" customHeight="1" hidden="1">
      <c r="A488" s="5" t="s">
        <v>167</v>
      </c>
      <c r="B488" s="34" t="s">
        <v>168</v>
      </c>
      <c r="C488" s="401"/>
    </row>
    <row r="489" spans="1:3" ht="24.75" customHeight="1" hidden="1">
      <c r="A489" s="5" t="s">
        <v>169</v>
      </c>
      <c r="B489" s="34" t="s">
        <v>170</v>
      </c>
      <c r="C489" s="401"/>
    </row>
    <row r="490" spans="1:3" ht="24.75" customHeight="1" hidden="1">
      <c r="A490" s="5" t="s">
        <v>171</v>
      </c>
      <c r="B490" s="34" t="s">
        <v>172</v>
      </c>
      <c r="C490" s="401"/>
    </row>
    <row r="491" spans="1:3" ht="24.75" customHeight="1" hidden="1">
      <c r="A491" s="5" t="s">
        <v>173</v>
      </c>
      <c r="B491" s="34" t="s">
        <v>156</v>
      </c>
      <c r="C491" s="401"/>
    </row>
    <row r="492" spans="1:3" ht="24.75" customHeight="1" hidden="1">
      <c r="A492" s="5" t="s">
        <v>174</v>
      </c>
      <c r="B492" s="34" t="s">
        <v>157</v>
      </c>
      <c r="C492" s="401"/>
    </row>
    <row r="493" spans="1:3" ht="24.75" customHeight="1" hidden="1">
      <c r="A493" s="5" t="s">
        <v>175</v>
      </c>
      <c r="B493" s="34" t="s">
        <v>176</v>
      </c>
      <c r="C493" s="401"/>
    </row>
    <row r="494" spans="1:3" ht="24.75" customHeight="1" hidden="1">
      <c r="A494" s="397" t="s">
        <v>74</v>
      </c>
      <c r="B494" s="398" t="s">
        <v>349</v>
      </c>
      <c r="C494" s="400">
        <f>SUM(C495:C497)</f>
        <v>11</v>
      </c>
    </row>
    <row r="495" spans="1:3" ht="24.75" customHeight="1" hidden="1">
      <c r="A495" s="5" t="s">
        <v>177</v>
      </c>
      <c r="B495" s="34" t="s">
        <v>168</v>
      </c>
      <c r="C495" s="401">
        <v>11</v>
      </c>
    </row>
    <row r="496" spans="1:3" ht="24.75" customHeight="1" hidden="1">
      <c r="A496" s="5" t="s">
        <v>178</v>
      </c>
      <c r="B496" s="34" t="s">
        <v>170</v>
      </c>
      <c r="C496" s="401">
        <v>0</v>
      </c>
    </row>
    <row r="497" spans="1:3" ht="24.75" customHeight="1" hidden="1">
      <c r="A497" s="5" t="s">
        <v>179</v>
      </c>
      <c r="B497" s="34" t="s">
        <v>180</v>
      </c>
      <c r="C497" s="401">
        <v>0</v>
      </c>
    </row>
    <row r="498" ht="15.75" hidden="1"/>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sheetData>
  <sheetProtection/>
  <mergeCells count="39">
    <mergeCell ref="A84:B84"/>
    <mergeCell ref="A162:B162"/>
    <mergeCell ref="A3:B3"/>
    <mergeCell ref="A1:C1"/>
    <mergeCell ref="A2:B2"/>
    <mergeCell ref="A121:B121"/>
    <mergeCell ref="A82:C82"/>
    <mergeCell ref="A44:C44"/>
    <mergeCell ref="A45:B45"/>
    <mergeCell ref="A46:B46"/>
    <mergeCell ref="A83:B83"/>
    <mergeCell ref="A278:B278"/>
    <mergeCell ref="A237:C237"/>
    <mergeCell ref="A199:C199"/>
    <mergeCell ref="A200:B200"/>
    <mergeCell ref="A315:C315"/>
    <mergeCell ref="A120:C120"/>
    <mergeCell ref="A201:B201"/>
    <mergeCell ref="A122:B122"/>
    <mergeCell ref="A160:C160"/>
    <mergeCell ref="A161:B161"/>
    <mergeCell ref="A316:B316"/>
    <mergeCell ref="A238:B238"/>
    <mergeCell ref="A239:B239"/>
    <mergeCell ref="A279:B279"/>
    <mergeCell ref="A430:C430"/>
    <mergeCell ref="A353:B353"/>
    <mergeCell ref="A354:B354"/>
    <mergeCell ref="A395:B395"/>
    <mergeCell ref="A396:B396"/>
    <mergeCell ref="A277:C277"/>
    <mergeCell ref="A317:B317"/>
    <mergeCell ref="A394:C394"/>
    <mergeCell ref="A471:B471"/>
    <mergeCell ref="A472:B472"/>
    <mergeCell ref="A431:B431"/>
    <mergeCell ref="A432:B432"/>
    <mergeCell ref="A470:C470"/>
    <mergeCell ref="A352:C352"/>
  </mergeCells>
  <printOptions/>
  <pageMargins left="0.27" right="0.25" top="0.46" bottom="0" header="0.56" footer="0.24"/>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sheetPr>
    <tabColor indexed="51"/>
  </sheetPr>
  <dimension ref="A1:P26"/>
  <sheetViews>
    <sheetView showZeros="0" zoomScaleSheetLayoutView="100" zoomScalePageLayoutView="0" workbookViewId="0" topLeftCell="A10">
      <selection activeCell="Q13" sqref="Q13"/>
    </sheetView>
  </sheetViews>
  <sheetFormatPr defaultColWidth="9.00390625" defaultRowHeight="15.75"/>
  <cols>
    <col min="1" max="1" width="4.875" style="439" customWidth="1"/>
    <col min="2" max="2" width="22.625" style="388" customWidth="1"/>
    <col min="3" max="3" width="11.00390625" style="388" customWidth="1"/>
    <col min="4" max="4" width="9.125" style="388" customWidth="1"/>
    <col min="5" max="5" width="8.375" style="388" customWidth="1"/>
    <col min="6" max="14" width="7.375" style="388" customWidth="1"/>
    <col min="15" max="15" width="8.125" style="388" customWidth="1"/>
    <col min="16" max="16384" width="9.00390625" style="388" customWidth="1"/>
  </cols>
  <sheetData>
    <row r="1" spans="1:15" ht="21" customHeight="1">
      <c r="A1" s="1180" t="s">
        <v>30</v>
      </c>
      <c r="B1" s="1180"/>
      <c r="C1" s="417"/>
      <c r="D1" s="1181" t="s">
        <v>82</v>
      </c>
      <c r="E1" s="1181"/>
      <c r="F1" s="1181"/>
      <c r="G1" s="1181"/>
      <c r="H1" s="1181"/>
      <c r="I1" s="1181"/>
      <c r="J1" s="1181"/>
      <c r="K1" s="1181"/>
      <c r="L1" s="1177" t="s">
        <v>557</v>
      </c>
      <c r="M1" s="1177"/>
      <c r="N1" s="1177"/>
      <c r="O1" s="1177"/>
    </row>
    <row r="2" spans="1:15" ht="16.5" customHeight="1">
      <c r="A2" s="419" t="s">
        <v>343</v>
      </c>
      <c r="B2" s="419"/>
      <c r="C2" s="419"/>
      <c r="D2" s="1181" t="s">
        <v>182</v>
      </c>
      <c r="E2" s="1181"/>
      <c r="F2" s="1181"/>
      <c r="G2" s="1181"/>
      <c r="H2" s="1181"/>
      <c r="I2" s="1181"/>
      <c r="J2" s="1181"/>
      <c r="K2" s="1181"/>
      <c r="L2" s="1182" t="str">
        <f>'Thong tin'!B4</f>
        <v>Cục Thi hành án dân sự tỉnh Lâm Đồng </v>
      </c>
      <c r="M2" s="1182"/>
      <c r="N2" s="1182"/>
      <c r="O2" s="1182"/>
    </row>
    <row r="3" spans="1:15" ht="16.5" customHeight="1">
      <c r="A3" s="419" t="s">
        <v>344</v>
      </c>
      <c r="B3" s="419"/>
      <c r="C3" s="419"/>
      <c r="D3" s="1183" t="str">
        <f>'Thong tin'!B3</f>
        <v>03 tháng / năm 2019</v>
      </c>
      <c r="E3" s="1183"/>
      <c r="F3" s="1183"/>
      <c r="G3" s="1183"/>
      <c r="H3" s="1183"/>
      <c r="I3" s="1183"/>
      <c r="J3" s="1183"/>
      <c r="K3" s="1183"/>
      <c r="L3" s="1177" t="s">
        <v>523</v>
      </c>
      <c r="M3" s="1177"/>
      <c r="N3" s="1177"/>
      <c r="O3" s="1177"/>
    </row>
    <row r="4" spans="1:15" ht="16.5" customHeight="1">
      <c r="A4" s="437" t="s">
        <v>119</v>
      </c>
      <c r="B4" s="437"/>
      <c r="C4" s="422"/>
      <c r="D4" s="423"/>
      <c r="E4" s="423"/>
      <c r="F4" s="422"/>
      <c r="G4" s="424"/>
      <c r="H4" s="424"/>
      <c r="I4" s="424"/>
      <c r="J4" s="422"/>
      <c r="K4" s="423"/>
      <c r="L4" s="1178" t="s">
        <v>411</v>
      </c>
      <c r="M4" s="1178"/>
      <c r="N4" s="1178"/>
      <c r="O4" s="1178"/>
    </row>
    <row r="5" spans="1:15" ht="16.5" customHeight="1">
      <c r="A5" s="425"/>
      <c r="B5" s="422"/>
      <c r="C5" s="422"/>
      <c r="D5" s="422"/>
      <c r="E5" s="422"/>
      <c r="F5" s="426"/>
      <c r="G5" s="427"/>
      <c r="H5" s="427"/>
      <c r="I5" s="427"/>
      <c r="J5" s="426"/>
      <c r="K5" s="428"/>
      <c r="L5" s="441"/>
      <c r="M5" s="441" t="s">
        <v>8</v>
      </c>
      <c r="N5" s="418"/>
      <c r="O5" s="418"/>
    </row>
    <row r="6" spans="1:15" ht="18.75" customHeight="1">
      <c r="A6" s="1161" t="s">
        <v>69</v>
      </c>
      <c r="B6" s="1161"/>
      <c r="C6" s="1161" t="s">
        <v>38</v>
      </c>
      <c r="D6" s="1161" t="s">
        <v>336</v>
      </c>
      <c r="E6" s="1161"/>
      <c r="F6" s="1161"/>
      <c r="G6" s="1161"/>
      <c r="H6" s="1161"/>
      <c r="I6" s="1161"/>
      <c r="J6" s="1161"/>
      <c r="K6" s="1161"/>
      <c r="L6" s="1161"/>
      <c r="M6" s="1161"/>
      <c r="N6" s="1161"/>
      <c r="O6" s="1161"/>
    </row>
    <row r="7" spans="1:15" ht="20.25" customHeight="1">
      <c r="A7" s="1161"/>
      <c r="B7" s="1161"/>
      <c r="C7" s="1161"/>
      <c r="D7" s="1196" t="s">
        <v>120</v>
      </c>
      <c r="E7" s="1194" t="s">
        <v>121</v>
      </c>
      <c r="F7" s="1194"/>
      <c r="G7" s="1194"/>
      <c r="H7" s="1194" t="s">
        <v>122</v>
      </c>
      <c r="I7" s="1194" t="s">
        <v>123</v>
      </c>
      <c r="J7" s="1194" t="s">
        <v>124</v>
      </c>
      <c r="K7" s="1194" t="s">
        <v>125</v>
      </c>
      <c r="L7" s="1194" t="s">
        <v>126</v>
      </c>
      <c r="M7" s="1194" t="s">
        <v>127</v>
      </c>
      <c r="N7" s="1194" t="s">
        <v>183</v>
      </c>
      <c r="O7" s="1194" t="s">
        <v>128</v>
      </c>
    </row>
    <row r="8" spans="1:15" ht="19.5" customHeight="1">
      <c r="A8" s="1161"/>
      <c r="B8" s="1161"/>
      <c r="C8" s="1161"/>
      <c r="D8" s="1196"/>
      <c r="E8" s="1194" t="s">
        <v>37</v>
      </c>
      <c r="F8" s="1194" t="s">
        <v>7</v>
      </c>
      <c r="G8" s="1194"/>
      <c r="H8" s="1194"/>
      <c r="I8" s="1194"/>
      <c r="J8" s="1194"/>
      <c r="K8" s="1194"/>
      <c r="L8" s="1194"/>
      <c r="M8" s="1194"/>
      <c r="N8" s="1194"/>
      <c r="O8" s="1194"/>
    </row>
    <row r="9" spans="1:15" ht="39.75" customHeight="1">
      <c r="A9" s="1161"/>
      <c r="B9" s="1161"/>
      <c r="C9" s="1161"/>
      <c r="D9" s="1196"/>
      <c r="E9" s="1194"/>
      <c r="F9" s="579" t="s">
        <v>129</v>
      </c>
      <c r="G9" s="579" t="s">
        <v>130</v>
      </c>
      <c r="H9" s="1194"/>
      <c r="I9" s="1194"/>
      <c r="J9" s="1194"/>
      <c r="K9" s="1194"/>
      <c r="L9" s="1194"/>
      <c r="M9" s="1194"/>
      <c r="N9" s="1194"/>
      <c r="O9" s="1194"/>
    </row>
    <row r="10" spans="1:15" s="393" customFormat="1" ht="17.25" customHeight="1">
      <c r="A10" s="1195" t="s">
        <v>40</v>
      </c>
      <c r="B10" s="1195"/>
      <c r="C10" s="532">
        <v>1</v>
      </c>
      <c r="D10" s="532">
        <v>2</v>
      </c>
      <c r="E10" s="532">
        <v>3</v>
      </c>
      <c r="F10" s="532">
        <v>4</v>
      </c>
      <c r="G10" s="532">
        <v>5</v>
      </c>
      <c r="H10" s="532">
        <v>6</v>
      </c>
      <c r="I10" s="532">
        <v>7</v>
      </c>
      <c r="J10" s="532">
        <v>8</v>
      </c>
      <c r="K10" s="532">
        <v>9</v>
      </c>
      <c r="L10" s="532">
        <v>10</v>
      </c>
      <c r="M10" s="532">
        <v>11</v>
      </c>
      <c r="N10" s="532">
        <v>12</v>
      </c>
      <c r="O10" s="532">
        <v>13</v>
      </c>
    </row>
    <row r="11" spans="1:15" ht="22.5" customHeight="1">
      <c r="A11" s="523" t="s">
        <v>0</v>
      </c>
      <c r="B11" s="442" t="s">
        <v>131</v>
      </c>
      <c r="C11" s="662">
        <f>C12+C13</f>
        <v>3515</v>
      </c>
      <c r="D11" s="662">
        <f aca="true" t="shared" si="0" ref="D11:O11">D12+D13</f>
        <v>2441</v>
      </c>
      <c r="E11" s="662">
        <f>F11+G11</f>
        <v>316</v>
      </c>
      <c r="F11" s="662">
        <f t="shared" si="0"/>
        <v>0</v>
      </c>
      <c r="G11" s="662">
        <f t="shared" si="0"/>
        <v>316</v>
      </c>
      <c r="H11" s="662">
        <f t="shared" si="0"/>
        <v>1</v>
      </c>
      <c r="I11" s="662">
        <f t="shared" si="0"/>
        <v>514</v>
      </c>
      <c r="J11" s="662">
        <f t="shared" si="0"/>
        <v>217</v>
      </c>
      <c r="K11" s="662">
        <f t="shared" si="0"/>
        <v>13</v>
      </c>
      <c r="L11" s="662">
        <f t="shared" si="0"/>
        <v>0</v>
      </c>
      <c r="M11" s="662">
        <f t="shared" si="0"/>
        <v>13</v>
      </c>
      <c r="N11" s="662">
        <f t="shared" si="0"/>
        <v>0</v>
      </c>
      <c r="O11" s="662">
        <f t="shared" si="0"/>
        <v>0</v>
      </c>
    </row>
    <row r="12" spans="1:16" s="403" customFormat="1" ht="22.5" customHeight="1">
      <c r="A12" s="522">
        <v>1</v>
      </c>
      <c r="B12" s="433" t="s">
        <v>132</v>
      </c>
      <c r="C12" s="662">
        <f aca="true" t="shared" si="1" ref="C12:C25">D12+E12+H12+I12+J12+K12+L12+M12+N12+O12</f>
        <v>3025</v>
      </c>
      <c r="D12" s="408">
        <f>'[10]Về việc theo đơn Mau 02.THA1'!$D$12</f>
        <v>2134</v>
      </c>
      <c r="E12" s="662">
        <f aca="true" t="shared" si="2" ref="E12:E25">F12+G12</f>
        <v>266</v>
      </c>
      <c r="F12" s="408">
        <f>'[10]Về việc theo đơn Mau 02.THA1'!$F$12</f>
        <v>0</v>
      </c>
      <c r="G12" s="408">
        <f>'[10]Về việc theo đơn Mau 02.THA1'!$G$12</f>
        <v>266</v>
      </c>
      <c r="H12" s="408">
        <f>'[10]Về việc theo đơn Mau 02.THA1'!$H$12</f>
        <v>1</v>
      </c>
      <c r="I12" s="408">
        <f>'[10]Về việc theo đơn Mau 02.THA1'!$I$12</f>
        <v>405</v>
      </c>
      <c r="J12" s="408">
        <f>'[10]Về việc theo đơn Mau 02.THA1'!$J$12</f>
        <v>195</v>
      </c>
      <c r="K12" s="408">
        <f>'[10]Về việc theo đơn Mau 02.THA1'!$K$12</f>
        <v>11</v>
      </c>
      <c r="L12" s="408">
        <f>'[10]Về việc theo đơn Mau 02.THA1'!$L$12</f>
        <v>0</v>
      </c>
      <c r="M12" s="408">
        <f>'[10]Về việc theo đơn Mau 02.THA1'!$M$12</f>
        <v>13</v>
      </c>
      <c r="N12" s="408">
        <f>'[10]Về việc theo đơn Mau 02.THA1'!$N$12</f>
        <v>0</v>
      </c>
      <c r="O12" s="408">
        <f>'[10]Về việc theo đơn Mau 02.THA1'!$O$12</f>
        <v>0</v>
      </c>
      <c r="P12" s="777">
        <v>3032</v>
      </c>
    </row>
    <row r="13" spans="1:15" s="403" customFormat="1" ht="22.5" customHeight="1">
      <c r="A13" s="522">
        <v>2</v>
      </c>
      <c r="B13" s="433" t="s">
        <v>133</v>
      </c>
      <c r="C13" s="662">
        <f t="shared" si="1"/>
        <v>490</v>
      </c>
      <c r="D13" s="408">
        <f>'[10]Về việc theo đơn Mau 02.THA1'!$D$13</f>
        <v>307</v>
      </c>
      <c r="E13" s="662">
        <f t="shared" si="2"/>
        <v>50</v>
      </c>
      <c r="F13" s="408">
        <f>'[10]Về việc theo đơn Mau 02.THA1'!$F$13</f>
        <v>0</v>
      </c>
      <c r="G13" s="408">
        <f>'[10]Về việc theo đơn Mau 02.THA1'!$G$13</f>
        <v>50</v>
      </c>
      <c r="H13" s="408">
        <f>'[10]Về việc theo đơn Mau 02.THA1'!$H$13</f>
        <v>0</v>
      </c>
      <c r="I13" s="408">
        <f>'[10]Về việc theo đơn Mau 02.THA1'!$I$13</f>
        <v>109</v>
      </c>
      <c r="J13" s="408">
        <f>'[10]Về việc theo đơn Mau 02.THA1'!$J$13</f>
        <v>22</v>
      </c>
      <c r="K13" s="408">
        <f>'[10]Về việc theo đơn Mau 02.THA1'!$K$13</f>
        <v>2</v>
      </c>
      <c r="L13" s="408">
        <f>'[10]Về việc theo đơn Mau 02.THA1'!$L$13</f>
        <v>0</v>
      </c>
      <c r="M13" s="408">
        <f>'[10]Về việc theo đơn Mau 02.THA1'!$M$13</f>
        <v>0</v>
      </c>
      <c r="N13" s="408">
        <f>'[10]Về việc theo đơn Mau 02.THA1'!$N$13</f>
        <v>0</v>
      </c>
      <c r="O13" s="408">
        <f>'[10]Về việc theo đơn Mau 02.THA1'!$O$13</f>
        <v>0</v>
      </c>
    </row>
    <row r="14" spans="1:15" ht="22.5" customHeight="1">
      <c r="A14" s="523" t="s">
        <v>1</v>
      </c>
      <c r="B14" s="395" t="s">
        <v>134</v>
      </c>
      <c r="C14" s="662">
        <f t="shared" si="1"/>
        <v>7</v>
      </c>
      <c r="D14" s="408">
        <f>'[10]Về việc theo đơn Mau 02.THA1'!$D$14</f>
        <v>4</v>
      </c>
      <c r="E14" s="662">
        <f t="shared" si="2"/>
        <v>3</v>
      </c>
      <c r="F14" s="408">
        <f>'[10]Về việc theo đơn Mau 02.THA1'!$F$14</f>
        <v>0</v>
      </c>
      <c r="G14" s="408">
        <f>'[10]Về việc theo đơn Mau 02.THA1'!$G$14</f>
        <v>3</v>
      </c>
      <c r="H14" s="408">
        <f>'[10]Về việc theo đơn Mau 02.THA1'!$H$14</f>
        <v>0</v>
      </c>
      <c r="I14" s="408">
        <f>'[10]Về việc theo đơn Mau 02.THA1'!$I$14</f>
        <v>0</v>
      </c>
      <c r="J14" s="408">
        <f>'[10]Về việc theo đơn Mau 02.THA1'!$J$14</f>
        <v>0</v>
      </c>
      <c r="K14" s="408">
        <f>'[10]Về việc theo đơn Mau 02.THA1'!$K$14</f>
        <v>0</v>
      </c>
      <c r="L14" s="408">
        <f>'[10]Về việc theo đơn Mau 02.THA1'!$L$14</f>
        <v>0</v>
      </c>
      <c r="M14" s="408">
        <f>'[10]Về việc theo đơn Mau 02.THA1'!$M$14</f>
        <v>0</v>
      </c>
      <c r="N14" s="408">
        <f>'[10]Về việc theo đơn Mau 02.THA1'!$N$14</f>
        <v>0</v>
      </c>
      <c r="O14" s="408">
        <f>'[10]Về việc theo đơn Mau 02.THA1'!$O$14</f>
        <v>0</v>
      </c>
    </row>
    <row r="15" spans="1:15" ht="22.5" customHeight="1">
      <c r="A15" s="523" t="s">
        <v>9</v>
      </c>
      <c r="B15" s="395" t="s">
        <v>135</v>
      </c>
      <c r="C15" s="662">
        <f t="shared" si="1"/>
        <v>0</v>
      </c>
      <c r="D15" s="408"/>
      <c r="E15" s="662">
        <f t="shared" si="2"/>
        <v>0</v>
      </c>
      <c r="F15" s="408"/>
      <c r="G15" s="408"/>
      <c r="H15" s="408"/>
      <c r="I15" s="408"/>
      <c r="J15" s="408"/>
      <c r="K15" s="408"/>
      <c r="L15" s="408"/>
      <c r="M15" s="408"/>
      <c r="N15" s="408"/>
      <c r="O15" s="408"/>
    </row>
    <row r="16" spans="1:15" ht="22.5" customHeight="1">
      <c r="A16" s="523" t="s">
        <v>136</v>
      </c>
      <c r="B16" s="395" t="s">
        <v>137</v>
      </c>
      <c r="C16" s="662">
        <f>C11-C14-C15</f>
        <v>3508</v>
      </c>
      <c r="D16" s="662">
        <f aca="true" t="shared" si="3" ref="D16:O16">D11-D14-D15</f>
        <v>2437</v>
      </c>
      <c r="E16" s="662">
        <f t="shared" si="2"/>
        <v>313</v>
      </c>
      <c r="F16" s="662">
        <f t="shared" si="3"/>
        <v>0</v>
      </c>
      <c r="G16" s="662">
        <f t="shared" si="3"/>
        <v>313</v>
      </c>
      <c r="H16" s="662">
        <f t="shared" si="3"/>
        <v>1</v>
      </c>
      <c r="I16" s="662">
        <f t="shared" si="3"/>
        <v>514</v>
      </c>
      <c r="J16" s="662">
        <f t="shared" si="3"/>
        <v>217</v>
      </c>
      <c r="K16" s="662">
        <f t="shared" si="3"/>
        <v>13</v>
      </c>
      <c r="L16" s="662">
        <f t="shared" si="3"/>
        <v>0</v>
      </c>
      <c r="M16" s="662">
        <f t="shared" si="3"/>
        <v>13</v>
      </c>
      <c r="N16" s="662">
        <f t="shared" si="3"/>
        <v>0</v>
      </c>
      <c r="O16" s="662">
        <f t="shared" si="3"/>
        <v>0</v>
      </c>
    </row>
    <row r="17" spans="1:15" ht="22.5" customHeight="1">
      <c r="A17" s="523" t="s">
        <v>52</v>
      </c>
      <c r="B17" s="395" t="s">
        <v>138</v>
      </c>
      <c r="C17" s="662">
        <f>C16-C25</f>
        <v>2242</v>
      </c>
      <c r="D17" s="662">
        <f aca="true" t="shared" si="4" ref="D17:O17">D16-D25</f>
        <v>1542</v>
      </c>
      <c r="E17" s="662">
        <f t="shared" si="2"/>
        <v>139</v>
      </c>
      <c r="F17" s="662">
        <f t="shared" si="4"/>
        <v>0</v>
      </c>
      <c r="G17" s="662">
        <f t="shared" si="4"/>
        <v>139</v>
      </c>
      <c r="H17" s="662">
        <f t="shared" si="4"/>
        <v>1</v>
      </c>
      <c r="I17" s="662">
        <f t="shared" si="4"/>
        <v>409</v>
      </c>
      <c r="J17" s="662">
        <f t="shared" si="4"/>
        <v>141</v>
      </c>
      <c r="K17" s="662">
        <f t="shared" si="4"/>
        <v>7</v>
      </c>
      <c r="L17" s="662">
        <f t="shared" si="4"/>
        <v>0</v>
      </c>
      <c r="M17" s="662">
        <f t="shared" si="4"/>
        <v>3</v>
      </c>
      <c r="N17" s="662">
        <f t="shared" si="4"/>
        <v>0</v>
      </c>
      <c r="O17" s="662">
        <f t="shared" si="4"/>
        <v>0</v>
      </c>
    </row>
    <row r="18" spans="1:15" ht="19.5" customHeight="1">
      <c r="A18" s="522" t="s">
        <v>54</v>
      </c>
      <c r="B18" s="433" t="s">
        <v>139</v>
      </c>
      <c r="C18" s="662">
        <f t="shared" si="1"/>
        <v>151</v>
      </c>
      <c r="D18" s="408">
        <f>'[10]Về việc theo đơn Mau 02.THA1'!$D$18</f>
        <v>91</v>
      </c>
      <c r="E18" s="662">
        <f t="shared" si="2"/>
        <v>23</v>
      </c>
      <c r="F18" s="408">
        <f>'[10]Về việc theo đơn Mau 02.THA1'!$F$18</f>
        <v>0</v>
      </c>
      <c r="G18" s="408">
        <f>'[10]Về việc theo đơn Mau 02.THA1'!$G$18</f>
        <v>23</v>
      </c>
      <c r="H18" s="408">
        <f>'[10]Về việc theo đơn Mau 02.THA1'!$H$18</f>
        <v>0</v>
      </c>
      <c r="I18" s="408">
        <f>'[10]Về việc theo đơn Mau 02.THA1'!$I$18</f>
        <v>27</v>
      </c>
      <c r="J18" s="408">
        <f>'[10]Về việc theo đơn Mau 02.THA1'!$J$18</f>
        <v>9</v>
      </c>
      <c r="K18" s="408">
        <f>'[10]Về việc theo đơn Mau 02.THA1'!$K$18</f>
        <v>1</v>
      </c>
      <c r="L18" s="408">
        <f>'[10]Về việc theo đơn Mau 02.THA1'!$L$18</f>
        <v>0</v>
      </c>
      <c r="M18" s="408">
        <f>'[10]Về việc theo đơn Mau 02.THA1'!$M$18</f>
        <v>0</v>
      </c>
      <c r="N18" s="408">
        <f>'[10]Về việc theo đơn Mau 02.THA1'!$N$18</f>
        <v>0</v>
      </c>
      <c r="O18" s="408">
        <f>'[10]Về việc theo đơn Mau 02.THA1'!$O$18</f>
        <v>0</v>
      </c>
    </row>
    <row r="19" spans="1:15" ht="19.5" customHeight="1">
      <c r="A19" s="522" t="s">
        <v>55</v>
      </c>
      <c r="B19" s="433" t="s">
        <v>140</v>
      </c>
      <c r="C19" s="662">
        <f t="shared" si="1"/>
        <v>64</v>
      </c>
      <c r="D19" s="408">
        <f>'[10]Về việc theo đơn Mau 02.THA1'!$D$19</f>
        <v>35</v>
      </c>
      <c r="E19" s="662">
        <f t="shared" si="2"/>
        <v>9</v>
      </c>
      <c r="F19" s="408">
        <f>'[10]Về việc theo đơn Mau 02.THA1'!$F$19</f>
        <v>0</v>
      </c>
      <c r="G19" s="408">
        <f>'[10]Về việc theo đơn Mau 02.THA1'!$G$19</f>
        <v>9</v>
      </c>
      <c r="H19" s="408">
        <f>'[10]Về việc theo đơn Mau 02.THA1'!$H$19</f>
        <v>0</v>
      </c>
      <c r="I19" s="408">
        <f>'[10]Về việc theo đơn Mau 02.THA1'!$I$19</f>
        <v>16</v>
      </c>
      <c r="J19" s="408">
        <f>'[10]Về việc theo đơn Mau 02.THA1'!$J$19</f>
        <v>4</v>
      </c>
      <c r="K19" s="408">
        <f>'[10]Về việc theo đơn Mau 02.THA1'!$K$19</f>
        <v>0</v>
      </c>
      <c r="L19" s="408">
        <f>'[10]Về việc theo đơn Mau 02.THA1'!$L$19</f>
        <v>0</v>
      </c>
      <c r="M19" s="408">
        <f>'[10]Về việc theo đơn Mau 02.THA1'!$M$19</f>
        <v>0</v>
      </c>
      <c r="N19" s="408">
        <f>'[10]Về việc theo đơn Mau 02.THA1'!$N$19</f>
        <v>0</v>
      </c>
      <c r="O19" s="408">
        <f>'[10]Về việc theo đơn Mau 02.THA1'!$O$19</f>
        <v>0</v>
      </c>
    </row>
    <row r="20" spans="1:15" ht="19.5" customHeight="1">
      <c r="A20" s="522" t="s">
        <v>141</v>
      </c>
      <c r="B20" s="433" t="s">
        <v>142</v>
      </c>
      <c r="C20" s="662">
        <f>C17-C18-C19-C21-C22-C23-C24</f>
        <v>2000</v>
      </c>
      <c r="D20" s="662">
        <f aca="true" t="shared" si="5" ref="D20:O20">D17-D18-D19-D21-D22-D23-D24</f>
        <v>1398</v>
      </c>
      <c r="E20" s="662">
        <f t="shared" si="2"/>
        <v>106</v>
      </c>
      <c r="F20" s="662">
        <f t="shared" si="5"/>
        <v>0</v>
      </c>
      <c r="G20" s="662">
        <f t="shared" si="5"/>
        <v>106</v>
      </c>
      <c r="H20" s="662">
        <f t="shared" si="5"/>
        <v>1</v>
      </c>
      <c r="I20" s="662">
        <f t="shared" si="5"/>
        <v>364</v>
      </c>
      <c r="J20" s="662">
        <f t="shared" si="5"/>
        <v>122</v>
      </c>
      <c r="K20" s="662">
        <f t="shared" si="5"/>
        <v>6</v>
      </c>
      <c r="L20" s="662">
        <f t="shared" si="5"/>
        <v>0</v>
      </c>
      <c r="M20" s="662">
        <f t="shared" si="5"/>
        <v>3</v>
      </c>
      <c r="N20" s="662">
        <f t="shared" si="5"/>
        <v>0</v>
      </c>
      <c r="O20" s="662">
        <f t="shared" si="5"/>
        <v>0</v>
      </c>
    </row>
    <row r="21" spans="1:15" ht="19.5" customHeight="1">
      <c r="A21" s="522" t="s">
        <v>143</v>
      </c>
      <c r="B21" s="433" t="s">
        <v>144</v>
      </c>
      <c r="C21" s="662">
        <f t="shared" si="1"/>
        <v>16</v>
      </c>
      <c r="D21" s="408">
        <f>'[10]Về việc theo đơn Mau 02.THA1'!$D$21</f>
        <v>12</v>
      </c>
      <c r="E21" s="662">
        <f t="shared" si="2"/>
        <v>0</v>
      </c>
      <c r="F21" s="408">
        <f>'[10]Về việc theo đơn Mau 02.THA1'!$F$21</f>
        <v>0</v>
      </c>
      <c r="G21" s="408">
        <f>'[10]Về việc theo đơn Mau 02.THA1'!$G$21</f>
        <v>0</v>
      </c>
      <c r="H21" s="408">
        <f>'[10]Về việc theo đơn Mau 02.THA1'!$H$21</f>
        <v>0</v>
      </c>
      <c r="I21" s="408">
        <f>'[10]Về việc theo đơn Mau 02.THA1'!$I$21</f>
        <v>0</v>
      </c>
      <c r="J21" s="408">
        <f>'[10]Về việc theo đơn Mau 02.THA1'!$J$21</f>
        <v>4</v>
      </c>
      <c r="K21" s="408">
        <f>'[10]Về việc theo đơn Mau 02.THA1'!$K$21</f>
        <v>0</v>
      </c>
      <c r="L21" s="408">
        <f>'[10]Về việc theo đơn Mau 02.THA1'!$L$21</f>
        <v>0</v>
      </c>
      <c r="M21" s="408">
        <f>'[10]Về việc theo đơn Mau 02.THA1'!$M$21</f>
        <v>0</v>
      </c>
      <c r="N21" s="408">
        <f>'[10]Về việc theo đơn Mau 02.THA1'!$N$21</f>
        <v>0</v>
      </c>
      <c r="O21" s="408">
        <f>'[10]Về việc theo đơn Mau 02.THA1'!$O$21</f>
        <v>0</v>
      </c>
    </row>
    <row r="22" spans="1:15" ht="19.5" customHeight="1">
      <c r="A22" s="522" t="s">
        <v>145</v>
      </c>
      <c r="B22" s="433" t="s">
        <v>146</v>
      </c>
      <c r="C22" s="662">
        <f t="shared" si="1"/>
        <v>8</v>
      </c>
      <c r="D22" s="408">
        <f>'[10]Về việc theo đơn Mau 02.THA1'!$D$22</f>
        <v>5</v>
      </c>
      <c r="E22" s="662">
        <f t="shared" si="2"/>
        <v>0</v>
      </c>
      <c r="F22" s="408">
        <f>'[10]Về việc theo đơn Mau 02.THA1'!$F$22</f>
        <v>0</v>
      </c>
      <c r="G22" s="408">
        <f>'[10]Về việc theo đơn Mau 02.THA1'!$G$22</f>
        <v>0</v>
      </c>
      <c r="H22" s="408">
        <f>'[10]Về việc theo đơn Mau 02.THA1'!$H$22</f>
        <v>0</v>
      </c>
      <c r="I22" s="408">
        <f>'[10]Về việc theo đơn Mau 02.THA1'!$I$22</f>
        <v>2</v>
      </c>
      <c r="J22" s="408">
        <f>'[10]Về việc theo đơn Mau 02.THA1'!$J$22</f>
        <v>1</v>
      </c>
      <c r="K22" s="408">
        <f>'[10]Về việc theo đơn Mau 02.THA1'!$K$22</f>
        <v>0</v>
      </c>
      <c r="L22" s="408">
        <f>'[10]Về việc theo đơn Mau 02.THA1'!$L$22</f>
        <v>0</v>
      </c>
      <c r="M22" s="408">
        <f>'[10]Về việc theo đơn Mau 02.THA1'!$M$22</f>
        <v>0</v>
      </c>
      <c r="N22" s="408">
        <f>'[10]Về việc theo đơn Mau 02.THA1'!$N$22</f>
        <v>0</v>
      </c>
      <c r="O22" s="408">
        <f>'[10]Về việc theo đơn Mau 02.THA1'!$O$22</f>
        <v>0</v>
      </c>
    </row>
    <row r="23" spans="1:15" ht="25.5">
      <c r="A23" s="522" t="s">
        <v>147</v>
      </c>
      <c r="B23" s="435" t="s">
        <v>148</v>
      </c>
      <c r="C23" s="662">
        <f t="shared" si="1"/>
        <v>0</v>
      </c>
      <c r="D23" s="408">
        <f>'[10]Về việc theo đơn Mau 02.THA1'!$D$23</f>
        <v>0</v>
      </c>
      <c r="E23" s="662">
        <f t="shared" si="2"/>
        <v>0</v>
      </c>
      <c r="F23" s="408">
        <f>'[10]Về việc theo đơn Mau 02.THA1'!$F$23</f>
        <v>0</v>
      </c>
      <c r="G23" s="408">
        <f>'[10]Về việc theo đơn Mau 02.THA1'!$G$23</f>
        <v>0</v>
      </c>
      <c r="H23" s="408">
        <f>'[10]Về việc theo đơn Mau 02.THA1'!$H$23</f>
        <v>0</v>
      </c>
      <c r="I23" s="408">
        <f>'[10]Về việc theo đơn Mau 02.THA1'!$I$23</f>
        <v>0</v>
      </c>
      <c r="J23" s="408">
        <f>'[10]Về việc theo đơn Mau 02.THA1'!$J$23</f>
        <v>0</v>
      </c>
      <c r="K23" s="408">
        <f>'[10]Về việc theo đơn Mau 02.THA1'!$K$23</f>
        <v>0</v>
      </c>
      <c r="L23" s="408">
        <f>'[10]Về việc theo đơn Mau 02.THA1'!$L$23</f>
        <v>0</v>
      </c>
      <c r="M23" s="408">
        <f>'[10]Về việc theo đơn Mau 02.THA1'!$M$23</f>
        <v>0</v>
      </c>
      <c r="N23" s="408">
        <f>'[10]Về việc theo đơn Mau 02.THA1'!$N$23</f>
        <v>0</v>
      </c>
      <c r="O23" s="408">
        <f>'[10]Về việc theo đơn Mau 02.THA1'!$O$23</f>
        <v>0</v>
      </c>
    </row>
    <row r="24" spans="1:15" ht="19.5" customHeight="1">
      <c r="A24" s="522" t="s">
        <v>149</v>
      </c>
      <c r="B24" s="433" t="s">
        <v>150</v>
      </c>
      <c r="C24" s="662">
        <f t="shared" si="1"/>
        <v>3</v>
      </c>
      <c r="D24" s="408">
        <f>'[10]Về việc theo đơn Mau 02.THA1'!$D$24</f>
        <v>1</v>
      </c>
      <c r="E24" s="662">
        <f t="shared" si="2"/>
        <v>1</v>
      </c>
      <c r="F24" s="408">
        <f>'[10]Về việc theo đơn Mau 02.THA1'!$F$24</f>
        <v>0</v>
      </c>
      <c r="G24" s="408">
        <f>'[10]Về việc theo đơn Mau 02.THA1'!$G$24</f>
        <v>1</v>
      </c>
      <c r="H24" s="408">
        <f>'[10]Về việc theo đơn Mau 02.THA1'!$H$24</f>
        <v>0</v>
      </c>
      <c r="I24" s="408">
        <f>'[10]Về việc theo đơn Mau 02.THA1'!$I$24</f>
        <v>0</v>
      </c>
      <c r="J24" s="408">
        <f>'[10]Về việc theo đơn Mau 02.THA1'!$J$24</f>
        <v>1</v>
      </c>
      <c r="K24" s="408">
        <f>'[10]Về việc theo đơn Mau 02.THA1'!$K$24</f>
        <v>0</v>
      </c>
      <c r="L24" s="408">
        <f>'[10]Về việc theo đơn Mau 02.THA1'!$L$24</f>
        <v>0</v>
      </c>
      <c r="M24" s="408">
        <f>'[10]Về việc theo đơn Mau 02.THA1'!$M$24</f>
        <v>0</v>
      </c>
      <c r="N24" s="408">
        <f>'[10]Về việc theo đơn Mau 02.THA1'!$N$24</f>
        <v>0</v>
      </c>
      <c r="O24" s="408">
        <f>'[10]Về việc theo đơn Mau 02.THA1'!$O$24</f>
        <v>0</v>
      </c>
    </row>
    <row r="25" spans="1:15" ht="22.5" customHeight="1">
      <c r="A25" s="523" t="s">
        <v>53</v>
      </c>
      <c r="B25" s="395" t="s">
        <v>151</v>
      </c>
      <c r="C25" s="662">
        <f t="shared" si="1"/>
        <v>1266</v>
      </c>
      <c r="D25" s="663">
        <f>'[10]Về việc theo đơn Mau 02.THA1'!$D$25</f>
        <v>895</v>
      </c>
      <c r="E25" s="662">
        <f t="shared" si="2"/>
        <v>174</v>
      </c>
      <c r="F25" s="663">
        <f>'[10]Về việc theo đơn Mau 02.THA1'!$F$25</f>
        <v>0</v>
      </c>
      <c r="G25" s="663">
        <f>'[10]Về việc theo đơn Mau 02.THA1'!$G$25</f>
        <v>174</v>
      </c>
      <c r="H25" s="663">
        <f>'[10]Về việc theo đơn Mau 02.THA1'!$H$25</f>
        <v>0</v>
      </c>
      <c r="I25" s="663">
        <f>'[10]Về việc theo đơn Mau 02.THA1'!$I$25</f>
        <v>105</v>
      </c>
      <c r="J25" s="663">
        <f>'[10]Về việc theo đơn Mau 02.THA1'!$J$25</f>
        <v>76</v>
      </c>
      <c r="K25" s="663">
        <f>'[10]Về việc theo đơn Mau 02.THA1'!$K$25</f>
        <v>6</v>
      </c>
      <c r="L25" s="663">
        <f>'[10]Về việc theo đơn Mau 02.THA1'!$L$25</f>
        <v>0</v>
      </c>
      <c r="M25" s="663">
        <f>'[10]Về việc theo đơn Mau 02.THA1'!$M$25</f>
        <v>10</v>
      </c>
      <c r="N25" s="663">
        <f>'[10]Về việc theo đơn Mau 02.THA1'!$N$25</f>
        <v>0</v>
      </c>
      <c r="O25" s="663">
        <f>'[10]Về việc theo đơn Mau 02.THA1'!$O$25</f>
        <v>0</v>
      </c>
    </row>
    <row r="26" spans="1:15" ht="32.25" customHeight="1">
      <c r="A26" s="524" t="s">
        <v>555</v>
      </c>
      <c r="B26" s="436" t="s">
        <v>152</v>
      </c>
      <c r="C26" s="531">
        <f>(C18+C19)/C17</f>
        <v>0.09589652096342552</v>
      </c>
      <c r="D26" s="531">
        <f aca="true" t="shared" si="6" ref="D26:O26">(D18+D19)/D17</f>
        <v>0.08171206225680934</v>
      </c>
      <c r="E26" s="531">
        <f t="shared" si="6"/>
        <v>0.2302158273381295</v>
      </c>
      <c r="F26" s="531" t="e">
        <f t="shared" si="6"/>
        <v>#DIV/0!</v>
      </c>
      <c r="G26" s="531">
        <f t="shared" si="6"/>
        <v>0.2302158273381295</v>
      </c>
      <c r="H26" s="531">
        <f t="shared" si="6"/>
        <v>0</v>
      </c>
      <c r="I26" s="531">
        <f t="shared" si="6"/>
        <v>0.10513447432762836</v>
      </c>
      <c r="J26" s="531">
        <f t="shared" si="6"/>
        <v>0.09219858156028368</v>
      </c>
      <c r="K26" s="531">
        <f t="shared" si="6"/>
        <v>0.14285714285714285</v>
      </c>
      <c r="L26" s="531" t="e">
        <f t="shared" si="6"/>
        <v>#DIV/0!</v>
      </c>
      <c r="M26" s="531">
        <f t="shared" si="6"/>
        <v>0</v>
      </c>
      <c r="N26" s="531" t="e">
        <f t="shared" si="6"/>
        <v>#DIV/0!</v>
      </c>
      <c r="O26" s="531" t="e">
        <f t="shared" si="6"/>
        <v>#DIV/0!</v>
      </c>
    </row>
    <row r="31" ht="15"/>
  </sheetData>
  <sheetProtection/>
  <mergeCells count="24">
    <mergeCell ref="L1:O1"/>
    <mergeCell ref="L2:O2"/>
    <mergeCell ref="L3:O3"/>
    <mergeCell ref="M7:M9"/>
    <mergeCell ref="L4:O4"/>
    <mergeCell ref="D3:K3"/>
    <mergeCell ref="A10:B10"/>
    <mergeCell ref="F8:G8"/>
    <mergeCell ref="E8:E9"/>
    <mergeCell ref="D6:O6"/>
    <mergeCell ref="N7:N9"/>
    <mergeCell ref="D7:D9"/>
    <mergeCell ref="O7:O9"/>
    <mergeCell ref="L7:L9"/>
    <mergeCell ref="I7:I9"/>
    <mergeCell ref="A1:B1"/>
    <mergeCell ref="D1:K1"/>
    <mergeCell ref="D2:K2"/>
    <mergeCell ref="A6:B9"/>
    <mergeCell ref="C6:C9"/>
    <mergeCell ref="E7:G7"/>
    <mergeCell ref="H7:H9"/>
    <mergeCell ref="J7:J9"/>
    <mergeCell ref="K7:K9"/>
  </mergeCells>
  <printOptions/>
  <pageMargins left="0.45" right="0" top="0.25" bottom="0" header="0.5" footer="0.31"/>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51"/>
  </sheetPr>
  <dimension ref="A1:C40"/>
  <sheetViews>
    <sheetView showZeros="0" zoomScale="85" zoomScaleNormal="85" zoomScaleSheetLayoutView="85" zoomScalePageLayoutView="0" workbookViewId="0" topLeftCell="A4">
      <selection activeCell="C32" sqref="C32"/>
    </sheetView>
  </sheetViews>
  <sheetFormatPr defaultColWidth="9.00390625" defaultRowHeight="15.75"/>
  <cols>
    <col min="1" max="1" width="4.25390625" style="425" customWidth="1"/>
    <col min="2" max="2" width="47.375" style="425" customWidth="1"/>
    <col min="3" max="3" width="39.75390625" style="425" customWidth="1"/>
    <col min="4" max="16384" width="9.00390625" style="425" customWidth="1"/>
  </cols>
  <sheetData>
    <row r="1" spans="1:3" s="439" customFormat="1" ht="39.75" customHeight="1">
      <c r="A1" s="1197" t="s">
        <v>571</v>
      </c>
      <c r="B1" s="1198"/>
      <c r="C1" s="1198"/>
    </row>
    <row r="2" spans="1:3" ht="21" customHeight="1">
      <c r="A2" s="1199" t="s">
        <v>70</v>
      </c>
      <c r="B2" s="1200"/>
      <c r="C2" s="443" t="s">
        <v>339</v>
      </c>
    </row>
    <row r="3" spans="1:3" s="446" customFormat="1" ht="15" customHeight="1">
      <c r="A3" s="1201" t="s">
        <v>6</v>
      </c>
      <c r="B3" s="1202"/>
      <c r="C3" s="445">
        <v>1</v>
      </c>
    </row>
    <row r="4" spans="1:3" s="447" customFormat="1" ht="19.5" customHeight="1">
      <c r="A4" s="444" t="s">
        <v>52</v>
      </c>
      <c r="B4" s="537" t="s">
        <v>569</v>
      </c>
      <c r="C4" s="404">
        <f>C5+C6+C7+C8+C9+C10+C11+C12+C13</f>
        <v>16</v>
      </c>
    </row>
    <row r="5" spans="1:3" s="26" customFormat="1" ht="19.5" customHeight="1">
      <c r="A5" s="448" t="s">
        <v>54</v>
      </c>
      <c r="B5" s="538" t="s">
        <v>168</v>
      </c>
      <c r="C5" s="408"/>
    </row>
    <row r="6" spans="1:3" s="26" customFormat="1" ht="19.5" customHeight="1">
      <c r="A6" s="449" t="s">
        <v>55</v>
      </c>
      <c r="B6" s="538" t="s">
        <v>170</v>
      </c>
      <c r="C6" s="408">
        <f>'02'!C21-PT02!C7</f>
        <v>16</v>
      </c>
    </row>
    <row r="7" spans="1:3" s="26" customFormat="1" ht="19.5" customHeight="1">
      <c r="A7" s="449" t="s">
        <v>141</v>
      </c>
      <c r="B7" s="538" t="s">
        <v>180</v>
      </c>
      <c r="C7" s="408"/>
    </row>
    <row r="8" spans="1:3" s="26" customFormat="1" ht="19.5" customHeight="1">
      <c r="A8" s="449" t="s">
        <v>143</v>
      </c>
      <c r="B8" s="538" t="s">
        <v>172</v>
      </c>
      <c r="C8" s="408"/>
    </row>
    <row r="9" spans="1:3" s="26" customFormat="1" ht="19.5" customHeight="1">
      <c r="A9" s="449" t="s">
        <v>145</v>
      </c>
      <c r="B9" s="538" t="s">
        <v>156</v>
      </c>
      <c r="C9" s="408"/>
    </row>
    <row r="10" spans="1:3" s="26" customFormat="1" ht="19.5" customHeight="1">
      <c r="A10" s="449" t="s">
        <v>147</v>
      </c>
      <c r="B10" s="538" t="s">
        <v>184</v>
      </c>
      <c r="C10" s="408"/>
    </row>
    <row r="11" spans="1:3" s="26" customFormat="1" ht="19.5" customHeight="1">
      <c r="A11" s="449" t="s">
        <v>149</v>
      </c>
      <c r="B11" s="538" t="s">
        <v>158</v>
      </c>
      <c r="C11" s="408"/>
    </row>
    <row r="12" spans="1:3" s="450" customFormat="1" ht="19.5" customHeight="1">
      <c r="A12" s="449" t="s">
        <v>185</v>
      </c>
      <c r="B12" s="538" t="s">
        <v>186</v>
      </c>
      <c r="C12" s="408"/>
    </row>
    <row r="13" spans="1:3" s="450" customFormat="1" ht="19.5" customHeight="1">
      <c r="A13" s="449" t="s">
        <v>575</v>
      </c>
      <c r="B13" s="538" t="s">
        <v>160</v>
      </c>
      <c r="C13" s="408"/>
    </row>
    <row r="14" spans="1:3" s="450" customFormat="1" ht="19.5" customHeight="1">
      <c r="A14" s="444" t="s">
        <v>53</v>
      </c>
      <c r="B14" s="537" t="s">
        <v>567</v>
      </c>
      <c r="C14" s="404">
        <f>C15+C16</f>
        <v>8</v>
      </c>
    </row>
    <row r="15" spans="1:3" s="450" customFormat="1" ht="19.5" customHeight="1">
      <c r="A15" s="448" t="s">
        <v>56</v>
      </c>
      <c r="B15" s="538" t="s">
        <v>187</v>
      </c>
      <c r="C15" s="408">
        <f>'02'!C22</f>
        <v>8</v>
      </c>
    </row>
    <row r="16" spans="1:3" s="450" customFormat="1" ht="19.5" customHeight="1">
      <c r="A16" s="448" t="s">
        <v>57</v>
      </c>
      <c r="B16" s="538" t="s">
        <v>160</v>
      </c>
      <c r="C16" s="408"/>
    </row>
    <row r="17" spans="1:3" s="447" customFormat="1" ht="19.5" customHeight="1">
      <c r="A17" s="444" t="s">
        <v>58</v>
      </c>
      <c r="B17" s="537" t="s">
        <v>150</v>
      </c>
      <c r="C17" s="404">
        <f>C18+C19+C20</f>
        <v>3</v>
      </c>
    </row>
    <row r="18" spans="1:3" s="26" customFormat="1" ht="19.5" customHeight="1">
      <c r="A18" s="448" t="s">
        <v>161</v>
      </c>
      <c r="B18" s="538" t="s">
        <v>188</v>
      </c>
      <c r="C18" s="408">
        <f>'02'!C24</f>
        <v>3</v>
      </c>
    </row>
    <row r="19" spans="1:3" s="26" customFormat="1" ht="30">
      <c r="A19" s="449" t="s">
        <v>163</v>
      </c>
      <c r="B19" s="538" t="s">
        <v>164</v>
      </c>
      <c r="C19" s="408"/>
    </row>
    <row r="20" spans="1:3" s="26" customFormat="1" ht="19.5" customHeight="1">
      <c r="A20" s="449" t="s">
        <v>165</v>
      </c>
      <c r="B20" s="538" t="s">
        <v>166</v>
      </c>
      <c r="C20" s="408"/>
    </row>
    <row r="21" spans="1:3" s="26" customFormat="1" ht="19.5" customHeight="1">
      <c r="A21" s="444" t="s">
        <v>73</v>
      </c>
      <c r="B21" s="537" t="s">
        <v>564</v>
      </c>
      <c r="C21" s="404">
        <f>C22+C23+C24+C25+C26+C27+C28</f>
        <v>64</v>
      </c>
    </row>
    <row r="22" spans="1:3" s="26" customFormat="1" ht="19.5" customHeight="1">
      <c r="A22" s="449" t="s">
        <v>167</v>
      </c>
      <c r="B22" s="538" t="s">
        <v>168</v>
      </c>
      <c r="C22" s="408"/>
    </row>
    <row r="23" spans="1:3" s="26" customFormat="1" ht="19.5" customHeight="1">
      <c r="A23" s="449" t="s">
        <v>169</v>
      </c>
      <c r="B23" s="538" t="s">
        <v>170</v>
      </c>
      <c r="C23" s="408"/>
    </row>
    <row r="24" spans="1:3" s="26" customFormat="1" ht="19.5" customHeight="1">
      <c r="A24" s="449" t="s">
        <v>171</v>
      </c>
      <c r="B24" s="538" t="s">
        <v>189</v>
      </c>
      <c r="C24" s="408">
        <f>'02'!C19</f>
        <v>64</v>
      </c>
    </row>
    <row r="25" spans="1:3" s="26" customFormat="1" ht="19.5" customHeight="1">
      <c r="A25" s="449" t="s">
        <v>173</v>
      </c>
      <c r="B25" s="538" t="s">
        <v>155</v>
      </c>
      <c r="C25" s="408"/>
    </row>
    <row r="26" spans="1:3" s="26" customFormat="1" ht="19.5" customHeight="1">
      <c r="A26" s="449" t="s">
        <v>174</v>
      </c>
      <c r="B26" s="538" t="s">
        <v>190</v>
      </c>
      <c r="C26" s="408"/>
    </row>
    <row r="27" spans="1:3" s="26" customFormat="1" ht="19.5" customHeight="1">
      <c r="A27" s="449" t="s">
        <v>175</v>
      </c>
      <c r="B27" s="538" t="s">
        <v>158</v>
      </c>
      <c r="C27" s="408"/>
    </row>
    <row r="28" spans="1:3" s="26" customFormat="1" ht="19.5" customHeight="1">
      <c r="A28" s="449" t="s">
        <v>191</v>
      </c>
      <c r="B28" s="538" t="s">
        <v>192</v>
      </c>
      <c r="C28" s="408"/>
    </row>
    <row r="29" spans="1:3" s="26" customFormat="1" ht="19.5" customHeight="1">
      <c r="A29" s="444" t="s">
        <v>74</v>
      </c>
      <c r="B29" s="537" t="s">
        <v>568</v>
      </c>
      <c r="C29" s="404">
        <f>C30+C31+C32</f>
        <v>1266</v>
      </c>
    </row>
    <row r="30" spans="1:3" ht="19.5" customHeight="1">
      <c r="A30" s="449" t="s">
        <v>177</v>
      </c>
      <c r="B30" s="538" t="s">
        <v>168</v>
      </c>
      <c r="C30" s="408">
        <f>'02'!C25-PT02!C31-PT02!C32</f>
        <v>1220</v>
      </c>
    </row>
    <row r="31" spans="1:3" s="26" customFormat="1" ht="19.5" customHeight="1">
      <c r="A31" s="449" t="s">
        <v>178</v>
      </c>
      <c r="B31" s="538" t="s">
        <v>170</v>
      </c>
      <c r="C31" s="408">
        <f>'[16]Phan tich chi tieu mau 02.THA'!$C$30+'[12]Phan tich chi tieu mau 02.THA'!$C$31</f>
        <v>11</v>
      </c>
    </row>
    <row r="32" spans="1:3" s="26" customFormat="1" ht="19.5" customHeight="1">
      <c r="A32" s="449" t="s">
        <v>179</v>
      </c>
      <c r="B32" s="538" t="s">
        <v>189</v>
      </c>
      <c r="C32" s="408">
        <f>'[16]Phan tich chi tieu mau 02.THA'!$C$31+'[12]Phan tich chi tieu mau 02.THA'!$C$32</f>
        <v>35</v>
      </c>
    </row>
    <row r="33" spans="1:3" s="26" customFormat="1" ht="25.5" customHeight="1">
      <c r="A33" s="1203"/>
      <c r="B33" s="1203"/>
      <c r="C33" s="539" t="str">
        <f>'Thong tin'!B8</f>
        <v>Lâm Đồng, ngày 07 tháng 01 năm 2019</v>
      </c>
    </row>
    <row r="34" spans="1:3" s="26" customFormat="1" ht="18.75">
      <c r="A34" s="1205" t="s">
        <v>4</v>
      </c>
      <c r="B34" s="1205"/>
      <c r="C34" s="540" t="str">
        <f>'Thong tin'!B7</f>
        <v>CỤC TRƯỞNG</v>
      </c>
    </row>
    <row r="35" spans="1:3" s="26" customFormat="1" ht="18.75">
      <c r="A35" s="541"/>
      <c r="B35" s="542"/>
      <c r="C35" s="542"/>
    </row>
    <row r="36" spans="1:3" s="26" customFormat="1" ht="15.75">
      <c r="A36" s="541"/>
      <c r="B36" s="543"/>
      <c r="C36" s="543"/>
    </row>
    <row r="37" spans="1:3" s="26" customFormat="1" ht="15.75">
      <c r="A37" s="541"/>
      <c r="B37" s="541"/>
      <c r="C37" s="541"/>
    </row>
    <row r="38" spans="1:3" ht="15.75">
      <c r="A38" s="544"/>
      <c r="B38" s="545"/>
      <c r="C38" s="546"/>
    </row>
    <row r="39" spans="1:3" ht="15.75">
      <c r="A39" s="547"/>
      <c r="B39" s="546"/>
      <c r="C39" s="547"/>
    </row>
    <row r="40" spans="1:3" s="447" customFormat="1" ht="18.75">
      <c r="A40" s="1204" t="str">
        <f>'Thong tin'!B5</f>
        <v>Phạm Ngọc Hoa</v>
      </c>
      <c r="B40" s="1204"/>
      <c r="C40" s="548" t="str">
        <f>'Thong tin'!B6</f>
        <v>Trần Hữu Thọ </v>
      </c>
    </row>
  </sheetData>
  <sheetProtection/>
  <mergeCells count="6">
    <mergeCell ref="A1:C1"/>
    <mergeCell ref="A2:B2"/>
    <mergeCell ref="A3:B3"/>
    <mergeCell ref="A33:B33"/>
    <mergeCell ref="A40:B40"/>
    <mergeCell ref="A34:B34"/>
  </mergeCells>
  <printOptions/>
  <pageMargins left="0.37" right="0.25" top="0.3" bottom="0" header="0.47" footer="0.2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1"/>
  </sheetPr>
  <dimension ref="A1:P31"/>
  <sheetViews>
    <sheetView showZeros="0" zoomScale="90" zoomScaleNormal="90" zoomScaleSheetLayoutView="85" zoomScalePageLayoutView="0" workbookViewId="0" topLeftCell="A10">
      <selection activeCell="F12" sqref="F12"/>
    </sheetView>
  </sheetViews>
  <sheetFormatPr defaultColWidth="9.00390625" defaultRowHeight="15.75"/>
  <cols>
    <col min="1" max="1" width="4.125" style="439" customWidth="1"/>
    <col min="2" max="2" width="26.375" style="388" customWidth="1"/>
    <col min="3" max="3" width="12.25390625" style="388" customWidth="1"/>
    <col min="4" max="5" width="9.375" style="388" customWidth="1"/>
    <col min="6" max="6" width="9.50390625" style="388" bestFit="1" customWidth="1"/>
    <col min="7" max="7" width="10.00390625" style="388" customWidth="1"/>
    <col min="8" max="8" width="11.00390625" style="388" customWidth="1"/>
    <col min="9" max="9" width="8.875" style="388" customWidth="1"/>
    <col min="10" max="10" width="9.625" style="388" customWidth="1"/>
    <col min="11" max="11" width="7.125" style="388" customWidth="1"/>
    <col min="12" max="13" width="8.25390625" style="388" customWidth="1"/>
    <col min="14" max="14" width="13.125" style="388" customWidth="1"/>
    <col min="15" max="15" width="11.875" style="388" bestFit="1" customWidth="1"/>
    <col min="16" max="16384" width="9.00390625" style="388" customWidth="1"/>
  </cols>
  <sheetData>
    <row r="1" spans="1:16" ht="23.25" customHeight="1">
      <c r="A1" s="1209" t="s">
        <v>31</v>
      </c>
      <c r="B1" s="1209"/>
      <c r="C1" s="455"/>
      <c r="D1" s="456" t="s">
        <v>193</v>
      </c>
      <c r="E1" s="456"/>
      <c r="F1" s="456"/>
      <c r="G1" s="456"/>
      <c r="H1" s="456"/>
      <c r="I1" s="456"/>
      <c r="J1" s="457"/>
      <c r="K1" s="421"/>
      <c r="L1" s="423" t="s">
        <v>557</v>
      </c>
      <c r="M1" s="437"/>
      <c r="N1" s="416"/>
      <c r="O1" s="416"/>
      <c r="P1" s="416"/>
    </row>
    <row r="2" spans="1:16" ht="16.5" customHeight="1">
      <c r="A2" s="1210" t="s">
        <v>343</v>
      </c>
      <c r="B2" s="1210"/>
      <c r="C2" s="1210"/>
      <c r="D2" s="1181" t="s">
        <v>118</v>
      </c>
      <c r="E2" s="1181"/>
      <c r="F2" s="1181"/>
      <c r="G2" s="1181"/>
      <c r="H2" s="1181"/>
      <c r="I2" s="1181"/>
      <c r="J2" s="456"/>
      <c r="K2" s="423"/>
      <c r="L2" s="681" t="str">
        <f>'Thong tin'!B4</f>
        <v>Cục Thi hành án dân sự tỉnh Lâm Đồng </v>
      </c>
      <c r="M2" s="423"/>
      <c r="N2" s="416"/>
      <c r="O2" s="416"/>
      <c r="P2" s="426"/>
    </row>
    <row r="3" spans="1:16" ht="16.5" customHeight="1">
      <c r="A3" s="1210" t="s">
        <v>344</v>
      </c>
      <c r="B3" s="1210"/>
      <c r="C3" s="416"/>
      <c r="D3" s="1183" t="str">
        <f>'Thong tin'!B3</f>
        <v>03 tháng / năm 2019</v>
      </c>
      <c r="E3" s="1183"/>
      <c r="F3" s="1183"/>
      <c r="G3" s="1183"/>
      <c r="H3" s="1183"/>
      <c r="I3" s="1183"/>
      <c r="J3" s="459"/>
      <c r="K3" s="421"/>
      <c r="L3" s="423" t="s">
        <v>523</v>
      </c>
      <c r="M3" s="437"/>
      <c r="N3" s="416"/>
      <c r="O3" s="416"/>
      <c r="P3" s="460"/>
    </row>
    <row r="4" spans="1:16" ht="16.5" customHeight="1">
      <c r="A4" s="437" t="s">
        <v>119</v>
      </c>
      <c r="B4" s="437"/>
      <c r="C4" s="422"/>
      <c r="D4" s="423"/>
      <c r="E4" s="423"/>
      <c r="F4" s="422"/>
      <c r="G4" s="424"/>
      <c r="H4" s="424"/>
      <c r="I4" s="424"/>
      <c r="J4" s="422"/>
      <c r="K4" s="423"/>
      <c r="L4" s="458" t="s">
        <v>411</v>
      </c>
      <c r="M4" s="423"/>
      <c r="N4" s="416"/>
      <c r="O4" s="416"/>
      <c r="P4" s="460"/>
    </row>
    <row r="5" spans="1:16" ht="16.5" customHeight="1">
      <c r="A5" s="425"/>
      <c r="B5" s="422"/>
      <c r="C5" s="461"/>
      <c r="D5" s="422"/>
      <c r="E5" s="422"/>
      <c r="F5" s="426"/>
      <c r="G5" s="427"/>
      <c r="H5" s="427"/>
      <c r="I5" s="427"/>
      <c r="J5" s="426"/>
      <c r="K5" s="428"/>
      <c r="L5" s="428" t="s">
        <v>194</v>
      </c>
      <c r="M5" s="428"/>
      <c r="N5" s="416"/>
      <c r="O5" s="416"/>
      <c r="P5" s="460"/>
    </row>
    <row r="6" spans="1:16" ht="18.75" customHeight="1">
      <c r="A6" s="1154" t="s">
        <v>69</v>
      </c>
      <c r="B6" s="1155"/>
      <c r="C6" s="1161" t="s">
        <v>38</v>
      </c>
      <c r="D6" s="1160" t="s">
        <v>337</v>
      </c>
      <c r="E6" s="1162"/>
      <c r="F6" s="1162"/>
      <c r="G6" s="1162"/>
      <c r="H6" s="1162"/>
      <c r="I6" s="1162"/>
      <c r="J6" s="1162"/>
      <c r="K6" s="1162"/>
      <c r="L6" s="1162"/>
      <c r="M6" s="1162"/>
      <c r="N6" s="1163"/>
      <c r="O6" s="457"/>
      <c r="P6" s="462"/>
    </row>
    <row r="7" spans="1:16" ht="27" customHeight="1">
      <c r="A7" s="1156"/>
      <c r="B7" s="1157"/>
      <c r="C7" s="1161"/>
      <c r="D7" s="1171" t="s">
        <v>195</v>
      </c>
      <c r="E7" s="1166" t="s">
        <v>196</v>
      </c>
      <c r="F7" s="1167"/>
      <c r="G7" s="1168"/>
      <c r="H7" s="1171" t="s">
        <v>197</v>
      </c>
      <c r="I7" s="1171" t="s">
        <v>123</v>
      </c>
      <c r="J7" s="1171" t="s">
        <v>198</v>
      </c>
      <c r="K7" s="1171" t="s">
        <v>125</v>
      </c>
      <c r="L7" s="1171" t="s">
        <v>126</v>
      </c>
      <c r="M7" s="1171" t="s">
        <v>127</v>
      </c>
      <c r="N7" s="1194" t="s">
        <v>128</v>
      </c>
      <c r="O7" s="460"/>
      <c r="P7" s="460"/>
    </row>
    <row r="8" spans="1:16" ht="18" customHeight="1">
      <c r="A8" s="1156"/>
      <c r="B8" s="1157"/>
      <c r="C8" s="1161"/>
      <c r="D8" s="1171"/>
      <c r="E8" s="1173" t="s">
        <v>37</v>
      </c>
      <c r="F8" s="1175" t="s">
        <v>7</v>
      </c>
      <c r="G8" s="1176"/>
      <c r="H8" s="1171"/>
      <c r="I8" s="1171"/>
      <c r="J8" s="1171"/>
      <c r="K8" s="1171"/>
      <c r="L8" s="1171"/>
      <c r="M8" s="1171"/>
      <c r="N8" s="1194"/>
      <c r="O8" s="1208"/>
      <c r="P8" s="1208"/>
    </row>
    <row r="9" spans="1:16" ht="26.25" customHeight="1">
      <c r="A9" s="1158"/>
      <c r="B9" s="1159"/>
      <c r="C9" s="1161"/>
      <c r="D9" s="1172"/>
      <c r="E9" s="1172"/>
      <c r="F9" s="578" t="s">
        <v>199</v>
      </c>
      <c r="G9" s="579" t="s">
        <v>200</v>
      </c>
      <c r="H9" s="1172"/>
      <c r="I9" s="1172"/>
      <c r="J9" s="1172"/>
      <c r="K9" s="1172"/>
      <c r="L9" s="1172"/>
      <c r="M9" s="1172"/>
      <c r="N9" s="1194"/>
      <c r="O9" s="463"/>
      <c r="P9" s="463"/>
    </row>
    <row r="10" spans="1:16" s="466" customFormat="1" ht="20.25" customHeight="1">
      <c r="A10" s="1206" t="s">
        <v>40</v>
      </c>
      <c r="B10" s="1207"/>
      <c r="C10" s="464">
        <v>1</v>
      </c>
      <c r="D10" s="464">
        <v>2</v>
      </c>
      <c r="E10" s="464">
        <v>3</v>
      </c>
      <c r="F10" s="464">
        <v>4</v>
      </c>
      <c r="G10" s="464">
        <v>5</v>
      </c>
      <c r="H10" s="464">
        <v>6</v>
      </c>
      <c r="I10" s="464">
        <v>7</v>
      </c>
      <c r="J10" s="464">
        <v>8</v>
      </c>
      <c r="K10" s="464">
        <v>9</v>
      </c>
      <c r="L10" s="464">
        <v>10</v>
      </c>
      <c r="M10" s="464">
        <v>11</v>
      </c>
      <c r="N10" s="464">
        <v>12</v>
      </c>
      <c r="O10" s="465"/>
      <c r="P10" s="465"/>
    </row>
    <row r="11" spans="1:16" ht="21" customHeight="1">
      <c r="A11" s="521" t="s">
        <v>0</v>
      </c>
      <c r="B11" s="430" t="s">
        <v>131</v>
      </c>
      <c r="C11" s="662">
        <f>D11+E11+H11+I11+J11+K11+L11+M11+N11</f>
        <v>121321928</v>
      </c>
      <c r="D11" s="662">
        <f aca="true" t="shared" si="0" ref="D11:N11">D12+D13</f>
        <v>28588786</v>
      </c>
      <c r="E11" s="662">
        <f>F11+G11</f>
        <v>80872081</v>
      </c>
      <c r="F11" s="662">
        <f t="shared" si="0"/>
        <v>770545</v>
      </c>
      <c r="G11" s="662">
        <f t="shared" si="0"/>
        <v>80101536</v>
      </c>
      <c r="H11" s="662">
        <f t="shared" si="0"/>
        <v>9700</v>
      </c>
      <c r="I11" s="662">
        <f t="shared" si="0"/>
        <v>2669736</v>
      </c>
      <c r="J11" s="662">
        <f t="shared" si="0"/>
        <v>9029311</v>
      </c>
      <c r="K11" s="662">
        <f t="shared" si="0"/>
        <v>40646</v>
      </c>
      <c r="L11" s="662">
        <f t="shared" si="0"/>
        <v>9005</v>
      </c>
      <c r="M11" s="662">
        <f t="shared" si="0"/>
        <v>0</v>
      </c>
      <c r="N11" s="662">
        <f t="shared" si="0"/>
        <v>102663</v>
      </c>
      <c r="O11" s="462"/>
      <c r="P11" s="462"/>
    </row>
    <row r="12" spans="1:16" ht="21" customHeight="1">
      <c r="A12" s="522">
        <v>1</v>
      </c>
      <c r="B12" s="433" t="s">
        <v>132</v>
      </c>
      <c r="C12" s="662">
        <f aca="true" t="shared" si="1" ref="C12:C26">D12+E12+H12+I12+J12+K12+L12+M12+N12</f>
        <v>93772000</v>
      </c>
      <c r="D12" s="408">
        <f>'[10]Về tiền chủ động Mẫu 03.THA'!$D$12</f>
        <v>22981261</v>
      </c>
      <c r="E12" s="662">
        <f aca="true" t="shared" si="2" ref="E12:E26">F12+G12</f>
        <v>61350402</v>
      </c>
      <c r="F12" s="408">
        <f>'[10]Về tiền chủ động Mẫu 03.THA'!$F$12</f>
        <v>682384</v>
      </c>
      <c r="G12" s="408">
        <f>'[10]Về tiền chủ động Mẫu 03.THA'!$G$12</f>
        <v>60668018</v>
      </c>
      <c r="H12" s="408">
        <f>'[10]Về tiền chủ động Mẫu 03.THA'!$H$12</f>
        <v>600</v>
      </c>
      <c r="I12" s="408">
        <f>'[10]Về tiền chủ động Mẫu 03.THA'!$I$12</f>
        <v>1868998</v>
      </c>
      <c r="J12" s="408">
        <f>'[10]Về tiền chủ động Mẫu 03.THA'!$J$12</f>
        <v>7536271</v>
      </c>
      <c r="K12" s="408">
        <f>'[10]Về tiền chủ động Mẫu 03.THA'!$K$12</f>
        <v>33207</v>
      </c>
      <c r="L12" s="408">
        <f>'[10]Về tiền chủ động Mẫu 03.THA'!$L$12</f>
        <v>0</v>
      </c>
      <c r="M12" s="408">
        <f>'[10]Về tiền chủ động Mẫu 03.THA'!$M$12</f>
        <v>0</v>
      </c>
      <c r="N12" s="408">
        <f>'[10]Về tiền chủ động Mẫu 03.THA'!$N$12</f>
        <v>1261</v>
      </c>
      <c r="O12" s="705">
        <v>80641766</v>
      </c>
      <c r="P12" s="460"/>
    </row>
    <row r="13" spans="1:16" ht="21" customHeight="1">
      <c r="A13" s="522">
        <v>2</v>
      </c>
      <c r="B13" s="433" t="s">
        <v>133</v>
      </c>
      <c r="C13" s="662">
        <f t="shared" si="1"/>
        <v>27549928</v>
      </c>
      <c r="D13" s="408">
        <f>'[10]Về tiền chủ động Mẫu 03.THA'!$D$13</f>
        <v>5607525</v>
      </c>
      <c r="E13" s="662">
        <f t="shared" si="2"/>
        <v>19521679</v>
      </c>
      <c r="F13" s="408">
        <f>'[10]Về tiền chủ động Mẫu 03.THA'!$F$13</f>
        <v>88161</v>
      </c>
      <c r="G13" s="408">
        <f>'[10]Về tiền chủ động Mẫu 03.THA'!$G$13</f>
        <v>19433518</v>
      </c>
      <c r="H13" s="408">
        <f>'[10]Về tiền chủ động Mẫu 03.THA'!$H$13</f>
        <v>9100</v>
      </c>
      <c r="I13" s="408">
        <f>'[10]Về tiền chủ động Mẫu 03.THA'!$I$13</f>
        <v>800738</v>
      </c>
      <c r="J13" s="408">
        <f>'[10]Về tiền chủ động Mẫu 03.THA'!$J$13</f>
        <v>1493040</v>
      </c>
      <c r="K13" s="408">
        <f>'[10]Về tiền chủ động Mẫu 03.THA'!$K$13</f>
        <v>7439</v>
      </c>
      <c r="L13" s="408">
        <f>'[10]Về tiền chủ động Mẫu 03.THA'!$L$13</f>
        <v>9005</v>
      </c>
      <c r="M13" s="408">
        <f>'[10]Về tiền chủ động Mẫu 03.THA'!$M$13</f>
        <v>0</v>
      </c>
      <c r="N13" s="408">
        <f>'[10]Về tiền chủ động Mẫu 03.THA'!$N$13</f>
        <v>101402</v>
      </c>
      <c r="O13" s="460"/>
      <c r="P13" s="460"/>
    </row>
    <row r="14" spans="1:16" ht="21" customHeight="1">
      <c r="A14" s="523" t="s">
        <v>1</v>
      </c>
      <c r="B14" s="395" t="s">
        <v>134</v>
      </c>
      <c r="C14" s="662">
        <f t="shared" si="1"/>
        <v>189893</v>
      </c>
      <c r="D14" s="408">
        <f>'[10]Về tiền chủ động Mẫu 03.THA'!$D$14</f>
        <v>7500</v>
      </c>
      <c r="E14" s="662">
        <f t="shared" si="2"/>
        <v>182093</v>
      </c>
      <c r="F14" s="408">
        <f>'[10]Về tiền chủ động Mẫu 03.THA'!$F$14</f>
        <v>200</v>
      </c>
      <c r="G14" s="408">
        <f>'[10]Về tiền chủ động Mẫu 03.THA'!$G$14</f>
        <v>181893</v>
      </c>
      <c r="H14" s="408">
        <f>'[10]Về tiền chủ động Mẫu 03.THA'!$H$14</f>
        <v>0</v>
      </c>
      <c r="I14" s="408">
        <f>'[10]Về tiền chủ động Mẫu 03.THA'!$I$14</f>
        <v>300</v>
      </c>
      <c r="J14" s="408">
        <f>'[10]Về tiền chủ động Mẫu 03.THA'!$J$14</f>
        <v>0</v>
      </c>
      <c r="K14" s="408">
        <f>'[10]Về tiền chủ động Mẫu 03.THA'!$K$14</f>
        <v>0</v>
      </c>
      <c r="L14" s="408">
        <f>'[10]Về tiền chủ động Mẫu 03.THA'!$L$14</f>
        <v>0</v>
      </c>
      <c r="M14" s="408">
        <f>'[10]Về tiền chủ động Mẫu 03.THA'!$M$14</f>
        <v>0</v>
      </c>
      <c r="N14" s="408">
        <f>'[10]Về tiền chủ động Mẫu 03.THA'!$N$14</f>
        <v>0</v>
      </c>
      <c r="O14" s="460"/>
      <c r="P14" s="460"/>
    </row>
    <row r="15" spans="1:16" ht="21" customHeight="1">
      <c r="A15" s="523" t="s">
        <v>9</v>
      </c>
      <c r="B15" s="395" t="s">
        <v>135</v>
      </c>
      <c r="C15" s="662">
        <f t="shared" si="1"/>
        <v>0</v>
      </c>
      <c r="D15" s="408"/>
      <c r="E15" s="662">
        <f t="shared" si="2"/>
        <v>0</v>
      </c>
      <c r="F15" s="408"/>
      <c r="G15" s="408"/>
      <c r="H15" s="408"/>
      <c r="I15" s="408"/>
      <c r="J15" s="408"/>
      <c r="K15" s="408"/>
      <c r="L15" s="408"/>
      <c r="M15" s="408"/>
      <c r="N15" s="408"/>
      <c r="O15" s="460"/>
      <c r="P15" s="460"/>
    </row>
    <row r="16" spans="1:16" ht="21" customHeight="1">
      <c r="A16" s="523" t="s">
        <v>136</v>
      </c>
      <c r="B16" s="395" t="s">
        <v>137</v>
      </c>
      <c r="C16" s="662">
        <f>C11-C14-C15</f>
        <v>121132035</v>
      </c>
      <c r="D16" s="662">
        <f aca="true" t="shared" si="3" ref="D16:N16">D11-D14-D15</f>
        <v>28581286</v>
      </c>
      <c r="E16" s="662">
        <f t="shared" si="2"/>
        <v>80689988</v>
      </c>
      <c r="F16" s="662">
        <f t="shared" si="3"/>
        <v>770345</v>
      </c>
      <c r="G16" s="662">
        <f t="shared" si="3"/>
        <v>79919643</v>
      </c>
      <c r="H16" s="662">
        <f t="shared" si="3"/>
        <v>9700</v>
      </c>
      <c r="I16" s="662">
        <f t="shared" si="3"/>
        <v>2669436</v>
      </c>
      <c r="J16" s="662">
        <f t="shared" si="3"/>
        <v>9029311</v>
      </c>
      <c r="K16" s="662">
        <f t="shared" si="3"/>
        <v>40646</v>
      </c>
      <c r="L16" s="662">
        <f t="shared" si="3"/>
        <v>9005</v>
      </c>
      <c r="M16" s="662">
        <f t="shared" si="3"/>
        <v>0</v>
      </c>
      <c r="N16" s="662">
        <f t="shared" si="3"/>
        <v>102663</v>
      </c>
      <c r="O16" s="462"/>
      <c r="P16" s="462"/>
    </row>
    <row r="17" spans="1:16" ht="21" customHeight="1">
      <c r="A17" s="523" t="s">
        <v>52</v>
      </c>
      <c r="B17" s="434" t="s">
        <v>138</v>
      </c>
      <c r="C17" s="662">
        <f>C16-C26</f>
        <v>56671023</v>
      </c>
      <c r="D17" s="662">
        <f aca="true" t="shared" si="4" ref="D17:N17">D16-D26</f>
        <v>17615011</v>
      </c>
      <c r="E17" s="662">
        <f t="shared" si="2"/>
        <v>31058585</v>
      </c>
      <c r="F17" s="662">
        <f t="shared" si="4"/>
        <v>211651</v>
      </c>
      <c r="G17" s="662">
        <f t="shared" si="4"/>
        <v>30846934</v>
      </c>
      <c r="H17" s="662">
        <f t="shared" si="4"/>
        <v>9700</v>
      </c>
      <c r="I17" s="662">
        <f t="shared" si="4"/>
        <v>2386129</v>
      </c>
      <c r="J17" s="662">
        <f t="shared" si="4"/>
        <v>5476081</v>
      </c>
      <c r="K17" s="662">
        <f t="shared" si="4"/>
        <v>22854</v>
      </c>
      <c r="L17" s="662">
        <f t="shared" si="4"/>
        <v>0</v>
      </c>
      <c r="M17" s="662">
        <f t="shared" si="4"/>
        <v>0</v>
      </c>
      <c r="N17" s="662">
        <f t="shared" si="4"/>
        <v>102663</v>
      </c>
      <c r="O17" s="462"/>
      <c r="P17" s="457"/>
    </row>
    <row r="18" spans="1:16" ht="21" customHeight="1">
      <c r="A18" s="522" t="s">
        <v>54</v>
      </c>
      <c r="B18" s="433" t="s">
        <v>139</v>
      </c>
      <c r="C18" s="662">
        <f t="shared" si="1"/>
        <v>8386981</v>
      </c>
      <c r="D18" s="408">
        <f>'[10]Về tiền chủ động Mẫu 03.THA'!$D$18</f>
        <v>4566597</v>
      </c>
      <c r="E18" s="662">
        <f t="shared" si="2"/>
        <v>2213138</v>
      </c>
      <c r="F18" s="408">
        <f>'[10]Về tiền chủ động Mẫu 03.THA'!$F$18</f>
        <v>61753</v>
      </c>
      <c r="G18" s="408">
        <f>'[10]Về tiền chủ động Mẫu 03.THA'!$G$18</f>
        <v>2151385</v>
      </c>
      <c r="H18" s="408">
        <f>'[10]Về tiền chủ động Mẫu 03.THA'!$H$18</f>
        <v>4600</v>
      </c>
      <c r="I18" s="408">
        <f>'[10]Về tiền chủ động Mẫu 03.THA'!$I$18</f>
        <v>868787</v>
      </c>
      <c r="J18" s="408">
        <f>'[10]Về tiền chủ động Mẫu 03.THA'!$J$18</f>
        <v>526171</v>
      </c>
      <c r="K18" s="408">
        <f>'[10]Về tiền chủ động Mẫu 03.THA'!$K$18</f>
        <v>6229</v>
      </c>
      <c r="L18" s="408">
        <f>'[10]Về tiền chủ động Mẫu 03.THA'!$L$18</f>
        <v>0</v>
      </c>
      <c r="M18" s="408">
        <f>'[10]Về tiền chủ động Mẫu 03.THA'!$M$18</f>
        <v>0</v>
      </c>
      <c r="N18" s="408">
        <f>'[10]Về tiền chủ động Mẫu 03.THA'!$N$18</f>
        <v>201459</v>
      </c>
      <c r="O18" s="460"/>
      <c r="P18" s="416"/>
    </row>
    <row r="19" spans="1:16" ht="21" customHeight="1">
      <c r="A19" s="522" t="s">
        <v>55</v>
      </c>
      <c r="B19" s="433" t="s">
        <v>140</v>
      </c>
      <c r="C19" s="662">
        <f t="shared" si="1"/>
        <v>181488</v>
      </c>
      <c r="D19" s="408">
        <f>'[10]Về tiền chủ động Mẫu 03.THA'!$D$19</f>
        <v>22687</v>
      </c>
      <c r="E19" s="662">
        <f t="shared" si="2"/>
        <v>42256</v>
      </c>
      <c r="F19" s="408">
        <f>'[10]Về tiền chủ động Mẫu 03.THA'!$F$19</f>
        <v>4900</v>
      </c>
      <c r="G19" s="408">
        <f>'[10]Về tiền chủ động Mẫu 03.THA'!$G$19</f>
        <v>37356</v>
      </c>
      <c r="H19" s="408">
        <f>'[10]Về tiền chủ động Mẫu 03.THA'!$H$19</f>
        <v>0</v>
      </c>
      <c r="I19" s="408">
        <f>'[10]Về tiền chủ động Mẫu 03.THA'!$I$19</f>
        <v>1200</v>
      </c>
      <c r="J19" s="408">
        <f>'[10]Về tiền chủ động Mẫu 03.THA'!$J$19</f>
        <v>115345</v>
      </c>
      <c r="K19" s="408">
        <f>'[10]Về tiền chủ động Mẫu 03.THA'!$K$19</f>
        <v>0</v>
      </c>
      <c r="L19" s="408">
        <f>'[10]Về tiền chủ động Mẫu 03.THA'!$L$19</f>
        <v>0</v>
      </c>
      <c r="M19" s="408">
        <f>'[10]Về tiền chủ động Mẫu 03.THA'!$M$19</f>
        <v>0</v>
      </c>
      <c r="N19" s="408">
        <f>'[10]Về tiền chủ động Mẫu 03.THA'!$N$19</f>
        <v>0</v>
      </c>
      <c r="O19" s="460"/>
      <c r="P19" s="416"/>
    </row>
    <row r="20" spans="1:16" ht="21" customHeight="1">
      <c r="A20" s="522" t="s">
        <v>141</v>
      </c>
      <c r="B20" s="433" t="s">
        <v>201</v>
      </c>
      <c r="C20" s="662">
        <f t="shared" si="1"/>
        <v>17343</v>
      </c>
      <c r="D20" s="408">
        <f>'[10]Về tiền chủ động Mẫu 03.THA'!$D$20</f>
        <v>0</v>
      </c>
      <c r="E20" s="662">
        <f t="shared" si="2"/>
        <v>17343</v>
      </c>
      <c r="F20" s="408">
        <f>'[10]Về tiền chủ động Mẫu 03.THA'!$F$20</f>
        <v>0</v>
      </c>
      <c r="G20" s="408">
        <f>'[10]Về tiền chủ động Mẫu 03.THA'!$G$20</f>
        <v>17343</v>
      </c>
      <c r="H20" s="408">
        <f>'[10]Về tiền chủ động Mẫu 03.THA'!$H$20</f>
        <v>0</v>
      </c>
      <c r="I20" s="408">
        <f>'[10]Về tiền chủ động Mẫu 03.THA'!$I$20</f>
        <v>0</v>
      </c>
      <c r="J20" s="408">
        <f>'[10]Về tiền chủ động Mẫu 03.THA'!$J$20</f>
        <v>0</v>
      </c>
      <c r="K20" s="408">
        <f>'[10]Về tiền chủ động Mẫu 03.THA'!$K$20</f>
        <v>0</v>
      </c>
      <c r="L20" s="408">
        <f>'[10]Về tiền chủ động Mẫu 03.THA'!$L$20</f>
        <v>0</v>
      </c>
      <c r="M20" s="408">
        <f>'[10]Về tiền chủ động Mẫu 03.THA'!$M$20</f>
        <v>0</v>
      </c>
      <c r="N20" s="408">
        <f>'[10]Về tiền chủ động Mẫu 03.THA'!$N$20</f>
        <v>0</v>
      </c>
      <c r="O20" s="460"/>
      <c r="P20" s="416"/>
    </row>
    <row r="21" spans="1:16" ht="15.75">
      <c r="A21" s="522" t="s">
        <v>143</v>
      </c>
      <c r="B21" s="433" t="s">
        <v>142</v>
      </c>
      <c r="C21" s="662">
        <f>C17-C18-C19-C20-C22-C23-C24-C25</f>
        <v>47492934</v>
      </c>
      <c r="D21" s="662">
        <f aca="true" t="shared" si="5" ref="D21:N21">D17-D18-D19-D20-D22-D23-D24-D25</f>
        <v>12684760</v>
      </c>
      <c r="E21" s="662">
        <f t="shared" si="5"/>
        <v>28674128</v>
      </c>
      <c r="F21" s="662">
        <f t="shared" si="5"/>
        <v>144998</v>
      </c>
      <c r="G21" s="662">
        <f t="shared" si="5"/>
        <v>28529130</v>
      </c>
      <c r="H21" s="662">
        <f t="shared" si="5"/>
        <v>5100</v>
      </c>
      <c r="I21" s="662">
        <f t="shared" si="5"/>
        <v>1516142</v>
      </c>
      <c r="J21" s="662">
        <f t="shared" si="5"/>
        <v>4694975</v>
      </c>
      <c r="K21" s="662">
        <f t="shared" si="5"/>
        <v>16625</v>
      </c>
      <c r="L21" s="662">
        <f t="shared" si="5"/>
        <v>0</v>
      </c>
      <c r="M21" s="662">
        <f t="shared" si="5"/>
        <v>0</v>
      </c>
      <c r="N21" s="662">
        <f t="shared" si="5"/>
        <v>-98796</v>
      </c>
      <c r="O21" s="460"/>
      <c r="P21" s="416"/>
    </row>
    <row r="22" spans="1:16" ht="21" customHeight="1">
      <c r="A22" s="522" t="s">
        <v>145</v>
      </c>
      <c r="B22" s="433" t="s">
        <v>144</v>
      </c>
      <c r="C22" s="662">
        <f t="shared" si="1"/>
        <v>354832</v>
      </c>
      <c r="D22" s="408">
        <f>'[10]Về tiền chủ động Mẫu 03.THA'!$D$22</f>
        <v>140002</v>
      </c>
      <c r="E22" s="662">
        <f t="shared" si="2"/>
        <v>88120</v>
      </c>
      <c r="F22" s="408">
        <f>'[10]Về tiền chủ động Mẫu 03.THA'!$F$22</f>
        <v>0</v>
      </c>
      <c r="G22" s="408">
        <f>'[10]Về tiền chủ động Mẫu 03.THA'!$G$22</f>
        <v>88120</v>
      </c>
      <c r="H22" s="408">
        <f>'[10]Về tiền chủ động Mẫu 03.THA'!$H$22</f>
        <v>0</v>
      </c>
      <c r="I22" s="408">
        <f>'[10]Về tiền chủ động Mẫu 03.THA'!$I$22</f>
        <v>0</v>
      </c>
      <c r="J22" s="408">
        <f>'[10]Về tiền chủ động Mẫu 03.THA'!$J$22</f>
        <v>126710</v>
      </c>
      <c r="K22" s="408">
        <f>'[10]Về tiền chủ động Mẫu 03.THA'!$K$22</f>
        <v>0</v>
      </c>
      <c r="L22" s="408">
        <f>'[10]Về tiền chủ động Mẫu 03.THA'!$L$22</f>
        <v>0</v>
      </c>
      <c r="M22" s="408">
        <f>'[10]Về tiền chủ động Mẫu 03.THA'!$M$22</f>
        <v>0</v>
      </c>
      <c r="N22" s="408">
        <f>'[10]Về tiền chủ động Mẫu 03.THA'!$N$22</f>
        <v>0</v>
      </c>
      <c r="O22" s="460"/>
      <c r="P22" s="416"/>
    </row>
    <row r="23" spans="1:16" ht="21" customHeight="1">
      <c r="A23" s="522" t="s">
        <v>147</v>
      </c>
      <c r="B23" s="433" t="s">
        <v>146</v>
      </c>
      <c r="C23" s="662">
        <f t="shared" si="1"/>
        <v>178308</v>
      </c>
      <c r="D23" s="408">
        <f>'[10]Về tiền chủ động Mẫu 03.THA'!$D$23</f>
        <v>154708</v>
      </c>
      <c r="E23" s="662">
        <f t="shared" si="2"/>
        <v>23600</v>
      </c>
      <c r="F23" s="408">
        <f>'[10]Về tiền chủ động Mẫu 03.THA'!$F$23</f>
        <v>0</v>
      </c>
      <c r="G23" s="408">
        <f>'[10]Về tiền chủ động Mẫu 03.THA'!$G$23</f>
        <v>23600</v>
      </c>
      <c r="H23" s="408">
        <f>'[10]Về tiền chủ động Mẫu 03.THA'!$H$23</f>
        <v>0</v>
      </c>
      <c r="I23" s="408">
        <f>'[10]Về tiền chủ động Mẫu 03.THA'!$I$23</f>
        <v>0</v>
      </c>
      <c r="J23" s="408">
        <f>'[10]Về tiền chủ động Mẫu 03.THA'!$J$23</f>
        <v>0</v>
      </c>
      <c r="K23" s="408">
        <f>'[10]Về tiền chủ động Mẫu 03.THA'!$K$23</f>
        <v>0</v>
      </c>
      <c r="L23" s="408">
        <f>'[10]Về tiền chủ động Mẫu 03.THA'!$L$23</f>
        <v>0</v>
      </c>
      <c r="M23" s="408">
        <f>'[10]Về tiền chủ động Mẫu 03.THA'!$M$23</f>
        <v>0</v>
      </c>
      <c r="N23" s="408">
        <f>'[10]Về tiền chủ động Mẫu 03.THA'!$N$23</f>
        <v>0</v>
      </c>
      <c r="O23" s="460"/>
      <c r="P23" s="416"/>
    </row>
    <row r="24" spans="1:16" ht="25.5">
      <c r="A24" s="522" t="s">
        <v>149</v>
      </c>
      <c r="B24" s="435" t="s">
        <v>148</v>
      </c>
      <c r="C24" s="662">
        <f t="shared" si="1"/>
        <v>0</v>
      </c>
      <c r="D24" s="408">
        <f>'[10]Về tiền chủ động Mẫu 03.THA'!$D$24</f>
        <v>0</v>
      </c>
      <c r="E24" s="662">
        <f t="shared" si="2"/>
        <v>0</v>
      </c>
      <c r="F24" s="408">
        <f>'[10]Về tiền chủ động Mẫu 03.THA'!$F$24</f>
        <v>0</v>
      </c>
      <c r="G24" s="408">
        <f>'[10]Về tiền chủ động Mẫu 03.THA'!$G$24</f>
        <v>0</v>
      </c>
      <c r="H24" s="408">
        <f>'[10]Về tiền chủ động Mẫu 03.THA'!$H$24</f>
        <v>0</v>
      </c>
      <c r="I24" s="408">
        <f>'[10]Về tiền chủ động Mẫu 03.THA'!$I$24</f>
        <v>0</v>
      </c>
      <c r="J24" s="408">
        <f>'[10]Về tiền chủ động Mẫu 03.THA'!$J$24</f>
        <v>0</v>
      </c>
      <c r="K24" s="408">
        <f>'[10]Về tiền chủ động Mẫu 03.THA'!$K$24</f>
        <v>0</v>
      </c>
      <c r="L24" s="408">
        <f>'[10]Về tiền chủ động Mẫu 03.THA'!$L$24</f>
        <v>0</v>
      </c>
      <c r="M24" s="408">
        <f>'[10]Về tiền chủ động Mẫu 03.THA'!$M$24</f>
        <v>0</v>
      </c>
      <c r="N24" s="408">
        <f>'[10]Về tiền chủ động Mẫu 03.THA'!$N$24</f>
        <v>0</v>
      </c>
      <c r="O24" s="460"/>
      <c r="P24" s="416"/>
    </row>
    <row r="25" spans="1:16" ht="21" customHeight="1">
      <c r="A25" s="522" t="s">
        <v>185</v>
      </c>
      <c r="B25" s="433" t="s">
        <v>150</v>
      </c>
      <c r="C25" s="662">
        <f t="shared" si="1"/>
        <v>59137</v>
      </c>
      <c r="D25" s="408">
        <f>'[10]Về tiền chủ động Mẫu 03.THA'!$D$25</f>
        <v>46257</v>
      </c>
      <c r="E25" s="662">
        <f t="shared" si="2"/>
        <v>0</v>
      </c>
      <c r="F25" s="408">
        <f>'[10]Về tiền chủ động Mẫu 03.THA'!$F$25</f>
        <v>0</v>
      </c>
      <c r="G25" s="408">
        <f>'[10]Về tiền chủ động Mẫu 03.THA'!$G$25</f>
        <v>0</v>
      </c>
      <c r="H25" s="408">
        <f>'[10]Về tiền chủ động Mẫu 03.THA'!$H$25</f>
        <v>0</v>
      </c>
      <c r="I25" s="408">
        <f>'[10]Về tiền chủ động Mẫu 03.THA'!$I$25</f>
        <v>0</v>
      </c>
      <c r="J25" s="408">
        <f>'[10]Về tiền chủ động Mẫu 03.THA'!$J$25</f>
        <v>12880</v>
      </c>
      <c r="K25" s="408">
        <f>'[10]Về tiền chủ động Mẫu 03.THA'!$K$25</f>
        <v>0</v>
      </c>
      <c r="L25" s="408">
        <f>'[10]Về tiền chủ động Mẫu 03.THA'!$L$25</f>
        <v>0</v>
      </c>
      <c r="M25" s="408">
        <f>'[10]Về tiền chủ động Mẫu 03.THA'!$M$25</f>
        <v>0</v>
      </c>
      <c r="N25" s="408">
        <f>'[10]Về tiền chủ động Mẫu 03.THA'!$N$25</f>
        <v>0</v>
      </c>
      <c r="O25" s="460"/>
      <c r="P25" s="416"/>
    </row>
    <row r="26" spans="1:16" ht="21" customHeight="1">
      <c r="A26" s="523" t="s">
        <v>53</v>
      </c>
      <c r="B26" s="395" t="s">
        <v>151</v>
      </c>
      <c r="C26" s="662">
        <f t="shared" si="1"/>
        <v>64461012</v>
      </c>
      <c r="D26" s="662">
        <f>'[10]Về tiền chủ động Mẫu 03.THA'!$D$26</f>
        <v>10966275</v>
      </c>
      <c r="E26" s="662">
        <f t="shared" si="2"/>
        <v>49631403</v>
      </c>
      <c r="F26" s="662">
        <f>'[10]Về tiền chủ động Mẫu 03.THA'!$F$26</f>
        <v>558694</v>
      </c>
      <c r="G26" s="662">
        <f>'[10]Về tiền chủ động Mẫu 03.THA'!$G$26</f>
        <v>49072709</v>
      </c>
      <c r="H26" s="662">
        <f>'[10]Về tiền chủ động Mẫu 03.THA'!$H$26</f>
        <v>0</v>
      </c>
      <c r="I26" s="662">
        <f>'[10]Về tiền chủ động Mẫu 03.THA'!$I$26</f>
        <v>283307</v>
      </c>
      <c r="J26" s="662">
        <f>'[10]Về tiền chủ động Mẫu 03.THA'!$J$26</f>
        <v>3553230</v>
      </c>
      <c r="K26" s="662">
        <f>'[10]Về tiền chủ động Mẫu 03.THA'!$K$26</f>
        <v>17792</v>
      </c>
      <c r="L26" s="662">
        <f>'[10]Về tiền chủ động Mẫu 03.THA'!$L$26</f>
        <v>9005</v>
      </c>
      <c r="M26" s="662">
        <f>'[10]Về tiền chủ động Mẫu 03.THA'!$M$26</f>
        <v>0</v>
      </c>
      <c r="N26" s="662">
        <f>'[10]Về tiền chủ động Mẫu 03.THA'!$N$26</f>
        <v>0</v>
      </c>
      <c r="O26" s="462"/>
      <c r="P26" s="457"/>
    </row>
    <row r="27" spans="1:16" ht="30.75" customHeight="1">
      <c r="A27" s="551" t="s">
        <v>555</v>
      </c>
      <c r="B27" s="468" t="s">
        <v>202</v>
      </c>
      <c r="C27" s="549">
        <f>(C18+C19+C20)/C17</f>
        <v>0.15150268242025558</v>
      </c>
      <c r="D27" s="550">
        <f aca="true" t="shared" si="6" ref="D27:N27">(D18+D19+D20)/D17</f>
        <v>0.26053256509462297</v>
      </c>
      <c r="E27" s="549">
        <f t="shared" si="6"/>
        <v>0.0731758063028306</v>
      </c>
      <c r="F27" s="550">
        <f t="shared" si="6"/>
        <v>0.3149193719850131</v>
      </c>
      <c r="G27" s="550">
        <f t="shared" si="6"/>
        <v>0.07151712387364008</v>
      </c>
      <c r="H27" s="550">
        <f t="shared" si="6"/>
        <v>0.4742268041237113</v>
      </c>
      <c r="I27" s="550">
        <f t="shared" si="6"/>
        <v>0.36460182999326524</v>
      </c>
      <c r="J27" s="550">
        <f t="shared" si="6"/>
        <v>0.1171487419561544</v>
      </c>
      <c r="K27" s="550">
        <f t="shared" si="6"/>
        <v>0.27255622648114114</v>
      </c>
      <c r="L27" s="550"/>
      <c r="M27" s="550"/>
      <c r="N27" s="550">
        <f t="shared" si="6"/>
        <v>1.9623330703369277</v>
      </c>
      <c r="O27" s="460"/>
      <c r="P27" s="416"/>
    </row>
    <row r="28" ht="15"/>
    <row r="29" ht="15"/>
    <row r="31" ht="15">
      <c r="C31" s="689">
        <f>C18+C19+C20</f>
        <v>8585812</v>
      </c>
    </row>
  </sheetData>
  <sheetProtection/>
  <mergeCells count="21">
    <mergeCell ref="A1:B1"/>
    <mergeCell ref="A2:C2"/>
    <mergeCell ref="A3:B3"/>
    <mergeCell ref="A6:B9"/>
    <mergeCell ref="C6:C9"/>
    <mergeCell ref="K7:K9"/>
    <mergeCell ref="J7:J9"/>
    <mergeCell ref="O8:P8"/>
    <mergeCell ref="D2:I2"/>
    <mergeCell ref="D3:I3"/>
    <mergeCell ref="E8:E9"/>
    <mergeCell ref="L7:L9"/>
    <mergeCell ref="M7:M9"/>
    <mergeCell ref="A10:B10"/>
    <mergeCell ref="H7:H9"/>
    <mergeCell ref="I7:I9"/>
    <mergeCell ref="F8:G8"/>
    <mergeCell ref="D6:N6"/>
    <mergeCell ref="E7:G7"/>
    <mergeCell ref="N7:N9"/>
    <mergeCell ref="D7:D9"/>
  </mergeCells>
  <printOptions/>
  <pageMargins left="0" right="0" top="0.2" bottom="0" header="0.5" footer="0.32"/>
  <pageSetup horizontalDpi="600" verticalDpi="600" orientation="landscape" paperSize="9" scale="93" r:id="rId2"/>
  <drawing r:id="rId1"/>
</worksheet>
</file>

<file path=xl/worksheets/sheet18.xml><?xml version="1.0" encoding="utf-8"?>
<worksheet xmlns="http://schemas.openxmlformats.org/spreadsheetml/2006/main" xmlns:r="http://schemas.openxmlformats.org/officeDocument/2006/relationships">
  <sheetPr>
    <tabColor indexed="11"/>
  </sheetPr>
  <dimension ref="A1:C43"/>
  <sheetViews>
    <sheetView showZeros="0" zoomScale="85" zoomScaleNormal="85" zoomScaleSheetLayoutView="85" zoomScalePageLayoutView="0" workbookViewId="0" topLeftCell="A4">
      <selection activeCell="C28" sqref="C28"/>
    </sheetView>
  </sheetViews>
  <sheetFormatPr defaultColWidth="9.00390625" defaultRowHeight="15.75"/>
  <cols>
    <col min="1" max="1" width="4.25390625" style="425" customWidth="1"/>
    <col min="2" max="2" width="46.875" style="425" customWidth="1"/>
    <col min="3" max="3" width="39.50390625" style="425" customWidth="1"/>
    <col min="4" max="16384" width="9.00390625" style="425" customWidth="1"/>
  </cols>
  <sheetData>
    <row r="1" spans="1:3" s="439" customFormat="1" ht="36" customHeight="1">
      <c r="A1" s="1197" t="s">
        <v>204</v>
      </c>
      <c r="B1" s="1198"/>
      <c r="C1" s="1198"/>
    </row>
    <row r="2" spans="1:3" s="447" customFormat="1" ht="21.75" customHeight="1">
      <c r="A2" s="1213" t="s">
        <v>70</v>
      </c>
      <c r="B2" s="1214"/>
      <c r="C2" s="469" t="s">
        <v>341</v>
      </c>
    </row>
    <row r="3" spans="1:3" s="447" customFormat="1" ht="24.75" customHeight="1">
      <c r="A3" s="1215" t="s">
        <v>6</v>
      </c>
      <c r="B3" s="1216"/>
      <c r="C3" s="19">
        <v>1</v>
      </c>
    </row>
    <row r="4" spans="1:3" ht="21" customHeight="1">
      <c r="A4" s="444" t="s">
        <v>52</v>
      </c>
      <c r="B4" s="537" t="s">
        <v>569</v>
      </c>
      <c r="C4" s="404">
        <f>C5+C6+C7+C8+C9+C10+C11</f>
        <v>354832</v>
      </c>
    </row>
    <row r="5" spans="1:3" s="26" customFormat="1" ht="21" customHeight="1">
      <c r="A5" s="449" t="s">
        <v>54</v>
      </c>
      <c r="B5" s="538" t="s">
        <v>153</v>
      </c>
      <c r="C5" s="408"/>
    </row>
    <row r="6" spans="1:3" s="26" customFormat="1" ht="21" customHeight="1">
      <c r="A6" s="449" t="s">
        <v>55</v>
      </c>
      <c r="B6" s="538" t="s">
        <v>154</v>
      </c>
      <c r="C6" s="408">
        <f>'03'!C22</f>
        <v>354832</v>
      </c>
    </row>
    <row r="7" spans="1:3" s="26" customFormat="1" ht="21" customHeight="1">
      <c r="A7" s="449" t="s">
        <v>141</v>
      </c>
      <c r="B7" s="538" t="s">
        <v>155</v>
      </c>
      <c r="C7" s="408"/>
    </row>
    <row r="8" spans="1:3" s="26" customFormat="1" ht="21" customHeight="1">
      <c r="A8" s="449" t="s">
        <v>143</v>
      </c>
      <c r="B8" s="538" t="s">
        <v>156</v>
      </c>
      <c r="C8" s="408"/>
    </row>
    <row r="9" spans="1:3" s="26" customFormat="1" ht="21" customHeight="1">
      <c r="A9" s="449" t="s">
        <v>145</v>
      </c>
      <c r="B9" s="538" t="s">
        <v>157</v>
      </c>
      <c r="C9" s="408"/>
    </row>
    <row r="10" spans="1:3" s="26" customFormat="1" ht="21" customHeight="1">
      <c r="A10" s="449" t="s">
        <v>147</v>
      </c>
      <c r="B10" s="538" t="s">
        <v>158</v>
      </c>
      <c r="C10" s="408"/>
    </row>
    <row r="11" spans="1:3" s="26" customFormat="1" ht="21" customHeight="1">
      <c r="A11" s="449" t="s">
        <v>149</v>
      </c>
      <c r="B11" s="538" t="s">
        <v>160</v>
      </c>
      <c r="C11" s="408"/>
    </row>
    <row r="12" spans="1:3" s="450" customFormat="1" ht="21" customHeight="1">
      <c r="A12" s="444" t="s">
        <v>53</v>
      </c>
      <c r="B12" s="537" t="s">
        <v>565</v>
      </c>
      <c r="C12" s="404">
        <f>C13+C14</f>
        <v>178308</v>
      </c>
    </row>
    <row r="13" spans="1:3" s="26" customFormat="1" ht="21" customHeight="1">
      <c r="A13" s="448" t="s">
        <v>56</v>
      </c>
      <c r="B13" s="538" t="s">
        <v>159</v>
      </c>
      <c r="C13" s="408">
        <f>'03'!C23</f>
        <v>178308</v>
      </c>
    </row>
    <row r="14" spans="1:3" ht="21" customHeight="1">
      <c r="A14" s="449" t="s">
        <v>57</v>
      </c>
      <c r="B14" s="538" t="s">
        <v>160</v>
      </c>
      <c r="C14" s="408"/>
    </row>
    <row r="15" spans="1:3" ht="21" customHeight="1">
      <c r="A15" s="444" t="s">
        <v>58</v>
      </c>
      <c r="B15" s="552" t="s">
        <v>150</v>
      </c>
      <c r="C15" s="404">
        <f>C16+C17+C18</f>
        <v>59137</v>
      </c>
    </row>
    <row r="16" spans="1:3" ht="21" customHeight="1">
      <c r="A16" s="449" t="s">
        <v>161</v>
      </c>
      <c r="B16" s="538" t="s">
        <v>188</v>
      </c>
      <c r="C16" s="408">
        <f>'03'!C25</f>
        <v>59137</v>
      </c>
    </row>
    <row r="17" spans="1:3" s="26" customFormat="1" ht="30">
      <c r="A17" s="449" t="s">
        <v>163</v>
      </c>
      <c r="B17" s="538" t="s">
        <v>164</v>
      </c>
      <c r="C17" s="408"/>
    </row>
    <row r="18" spans="1:3" s="26" customFormat="1" ht="34.5" customHeight="1">
      <c r="A18" s="449" t="s">
        <v>165</v>
      </c>
      <c r="B18" s="538" t="s">
        <v>166</v>
      </c>
      <c r="C18" s="408"/>
    </row>
    <row r="19" spans="1:3" s="26" customFormat="1" ht="21" customHeight="1">
      <c r="A19" s="444" t="s">
        <v>73</v>
      </c>
      <c r="B19" s="537" t="s">
        <v>570</v>
      </c>
      <c r="C19" s="404">
        <f>C20+C21+C22+C23+C24+C25</f>
        <v>181488</v>
      </c>
    </row>
    <row r="20" spans="1:3" s="26" customFormat="1" ht="21" customHeight="1">
      <c r="A20" s="449" t="s">
        <v>167</v>
      </c>
      <c r="B20" s="538" t="s">
        <v>168</v>
      </c>
      <c r="C20" s="408">
        <f>'03'!C19</f>
        <v>181488</v>
      </c>
    </row>
    <row r="21" spans="1:3" s="26" customFormat="1" ht="21" customHeight="1">
      <c r="A21" s="449" t="s">
        <v>169</v>
      </c>
      <c r="B21" s="538" t="s">
        <v>170</v>
      </c>
      <c r="C21" s="408"/>
    </row>
    <row r="22" spans="1:3" s="26" customFormat="1" ht="21" customHeight="1">
      <c r="A22" s="449" t="s">
        <v>171</v>
      </c>
      <c r="B22" s="538" t="s">
        <v>172</v>
      </c>
      <c r="C22" s="408"/>
    </row>
    <row r="23" spans="1:3" s="26" customFormat="1" ht="21" customHeight="1">
      <c r="A23" s="449" t="s">
        <v>173</v>
      </c>
      <c r="B23" s="538" t="s">
        <v>156</v>
      </c>
      <c r="C23" s="408"/>
    </row>
    <row r="24" spans="1:3" s="26" customFormat="1" ht="21" customHeight="1">
      <c r="A24" s="449" t="s">
        <v>174</v>
      </c>
      <c r="B24" s="538" t="s">
        <v>203</v>
      </c>
      <c r="C24" s="408"/>
    </row>
    <row r="25" spans="1:3" s="26" customFormat="1" ht="21" customHeight="1">
      <c r="A25" s="449" t="s">
        <v>175</v>
      </c>
      <c r="B25" s="538" t="s">
        <v>176</v>
      </c>
      <c r="C25" s="408"/>
    </row>
    <row r="26" spans="1:3" s="26" customFormat="1" ht="21" customHeight="1">
      <c r="A26" s="444" t="s">
        <v>74</v>
      </c>
      <c r="B26" s="537" t="s">
        <v>568</v>
      </c>
      <c r="C26" s="404">
        <f>C27+C28+C29</f>
        <v>64461012</v>
      </c>
    </row>
    <row r="27" spans="1:3" s="26" customFormat="1" ht="21" customHeight="1">
      <c r="A27" s="449" t="s">
        <v>177</v>
      </c>
      <c r="B27" s="538" t="s">
        <v>168</v>
      </c>
      <c r="C27" s="408">
        <f>'03'!C26-PT03!C28-PT03!C29</f>
        <v>63745323</v>
      </c>
    </row>
    <row r="28" spans="1:3" ht="21" customHeight="1">
      <c r="A28" s="449" t="s">
        <v>178</v>
      </c>
      <c r="B28" s="538" t="s">
        <v>170</v>
      </c>
      <c r="C28" s="408">
        <f>'[12]Phân tích chỉ tiêu Mẫu 03.THA'!$C$28</f>
        <v>292633</v>
      </c>
    </row>
    <row r="29" spans="1:3" s="26" customFormat="1" ht="21" customHeight="1">
      <c r="A29" s="449" t="s">
        <v>179</v>
      </c>
      <c r="B29" s="538" t="s">
        <v>180</v>
      </c>
      <c r="C29" s="408">
        <f>'[12]Phân tích chỉ tiêu Mẫu 03.THA'!$C$29+'[17]Phân tích chỉ tiêu Mẫu 03.THA'!$C$26+'[18]Phân tích chỉ tiêu Mẫu 03.THA'!$C$28</f>
        <v>423056</v>
      </c>
    </row>
    <row r="30" spans="1:3" s="447" customFormat="1" ht="27" customHeight="1">
      <c r="A30" s="1211"/>
      <c r="B30" s="1211"/>
      <c r="C30" s="553" t="str">
        <f>'Thong tin'!B8</f>
        <v>Lâm Đồng, ngày 07 tháng 01 năm 2019</v>
      </c>
    </row>
    <row r="31" spans="1:3" s="447" customFormat="1" ht="15.75" customHeight="1">
      <c r="A31" s="1212" t="s">
        <v>4</v>
      </c>
      <c r="B31" s="1212"/>
      <c r="C31" s="540" t="str">
        <f>'Thong tin'!B7</f>
        <v>CỤC TRƯỞNG</v>
      </c>
    </row>
    <row r="32" spans="1:3" s="473" customFormat="1" ht="18.75">
      <c r="A32" s="554"/>
      <c r="B32" s="555"/>
      <c r="C32" s="556"/>
    </row>
    <row r="33" spans="1:3" s="447" customFormat="1" ht="15.75" customHeight="1">
      <c r="A33" s="554"/>
      <c r="B33" s="557"/>
      <c r="C33" s="554"/>
    </row>
    <row r="34" spans="1:3" s="447" customFormat="1" ht="15.75" customHeight="1">
      <c r="A34" s="554"/>
      <c r="B34" s="557"/>
      <c r="C34" s="554"/>
    </row>
    <row r="35" spans="1:3" s="447" customFormat="1" ht="15.75" customHeight="1">
      <c r="A35" s="554"/>
      <c r="B35" s="558"/>
      <c r="C35" s="556"/>
    </row>
    <row r="36" spans="1:3" s="447" customFormat="1" ht="15.75" customHeight="1">
      <c r="A36" s="554"/>
      <c r="B36" s="557"/>
      <c r="C36" s="554"/>
    </row>
    <row r="37" spans="1:3" s="447" customFormat="1" ht="18.75" hidden="1">
      <c r="A37" s="559" t="s">
        <v>47</v>
      </c>
      <c r="B37" s="560"/>
      <c r="C37" s="560"/>
    </row>
    <row r="38" spans="1:3" s="447" customFormat="1" ht="18.75" hidden="1">
      <c r="A38" s="554"/>
      <c r="B38" s="554" t="s">
        <v>50</v>
      </c>
      <c r="C38" s="554"/>
    </row>
    <row r="39" spans="1:3" s="447" customFormat="1" ht="18.75" hidden="1">
      <c r="A39" s="554"/>
      <c r="B39" s="554" t="s">
        <v>64</v>
      </c>
      <c r="C39" s="554"/>
    </row>
    <row r="40" spans="1:3" s="447" customFormat="1" ht="18.75" hidden="1">
      <c r="A40" s="554"/>
      <c r="B40" s="554" t="s">
        <v>62</v>
      </c>
      <c r="C40" s="554"/>
    </row>
    <row r="41" spans="1:3" s="447" customFormat="1" ht="18.75" hidden="1">
      <c r="A41" s="554"/>
      <c r="B41" s="554" t="s">
        <v>65</v>
      </c>
      <c r="C41" s="554"/>
    </row>
    <row r="42" spans="1:3" s="447" customFormat="1" ht="18.75">
      <c r="A42" s="554"/>
      <c r="B42" s="554"/>
      <c r="C42" s="554"/>
    </row>
    <row r="43" spans="1:3" s="447" customFormat="1" ht="18.75">
      <c r="A43" s="1204" t="str">
        <f>'Thong tin'!B5</f>
        <v>Phạm Ngọc Hoa</v>
      </c>
      <c r="B43" s="1204"/>
      <c r="C43" s="548" t="str">
        <f>'Thong tin'!B6</f>
        <v>Trần Hữu Thọ </v>
      </c>
    </row>
  </sheetData>
  <sheetProtection/>
  <mergeCells count="6">
    <mergeCell ref="A30:B30"/>
    <mergeCell ref="A31:B31"/>
    <mergeCell ref="A43:B43"/>
    <mergeCell ref="A1:C1"/>
    <mergeCell ref="A2:B2"/>
    <mergeCell ref="A3:B3"/>
  </mergeCells>
  <printOptions/>
  <pageMargins left="0.37" right="0.25" top="0.24" bottom="0.25"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indexed="48"/>
  </sheetPr>
  <dimension ref="A1:Q26"/>
  <sheetViews>
    <sheetView showZeros="0" zoomScale="85" zoomScaleNormal="85" zoomScaleSheetLayoutView="85" zoomScalePageLayoutView="0" workbookViewId="0" topLeftCell="A10">
      <selection activeCell="E7" sqref="E7:G7"/>
    </sheetView>
  </sheetViews>
  <sheetFormatPr defaultColWidth="9.00390625" defaultRowHeight="15.75"/>
  <cols>
    <col min="1" max="1" width="3.625" style="439" customWidth="1"/>
    <col min="2" max="2" width="22.50390625" style="388" customWidth="1"/>
    <col min="3" max="3" width="11.75390625" style="388" customWidth="1"/>
    <col min="4" max="5" width="11.875" style="388" customWidth="1"/>
    <col min="6" max="6" width="7.625" style="388" customWidth="1"/>
    <col min="7" max="7" width="12.25390625" style="388" customWidth="1"/>
    <col min="8" max="8" width="7.625" style="388" customWidth="1"/>
    <col min="9" max="9" width="9.25390625" style="388" customWidth="1"/>
    <col min="10" max="10" width="11.375" style="388" customWidth="1"/>
    <col min="11" max="11" width="8.50390625" style="388" customWidth="1"/>
    <col min="12" max="13" width="7.125" style="388" customWidth="1"/>
    <col min="14" max="15" width="7.625" style="388" customWidth="1"/>
    <col min="16" max="16" width="14.625" style="388" bestFit="1" customWidth="1"/>
    <col min="17" max="16384" width="9.00390625" style="388" customWidth="1"/>
  </cols>
  <sheetData>
    <row r="1" spans="1:17" ht="24.75" customHeight="1">
      <c r="A1" s="1180" t="s">
        <v>32</v>
      </c>
      <c r="B1" s="1180"/>
      <c r="C1" s="417"/>
      <c r="D1" s="1181" t="s">
        <v>193</v>
      </c>
      <c r="E1" s="1181"/>
      <c r="F1" s="1181"/>
      <c r="G1" s="1181"/>
      <c r="H1" s="1181"/>
      <c r="I1" s="1181"/>
      <c r="J1" s="1181"/>
      <c r="K1" s="1181"/>
      <c r="L1" s="1177" t="s">
        <v>557</v>
      </c>
      <c r="M1" s="1177"/>
      <c r="N1" s="1177"/>
      <c r="O1" s="1177"/>
      <c r="P1" s="416"/>
      <c r="Q1" s="416"/>
    </row>
    <row r="2" spans="1:17" ht="16.5" customHeight="1">
      <c r="A2" s="1210" t="s">
        <v>343</v>
      </c>
      <c r="B2" s="1210"/>
      <c r="C2" s="1210"/>
      <c r="D2" s="1181" t="s">
        <v>182</v>
      </c>
      <c r="E2" s="1181"/>
      <c r="F2" s="1181"/>
      <c r="G2" s="1181"/>
      <c r="H2" s="1181"/>
      <c r="I2" s="1181"/>
      <c r="J2" s="1181"/>
      <c r="K2" s="1181"/>
      <c r="L2" s="1217" t="str">
        <f>'Thong tin'!B4</f>
        <v>Cục Thi hành án dân sự tỉnh Lâm Đồng </v>
      </c>
      <c r="M2" s="1217"/>
      <c r="N2" s="1217"/>
      <c r="O2" s="1217"/>
      <c r="P2" s="416"/>
      <c r="Q2" s="426"/>
    </row>
    <row r="3" spans="1:17" ht="16.5" customHeight="1">
      <c r="A3" s="1210" t="s">
        <v>344</v>
      </c>
      <c r="B3" s="1210"/>
      <c r="C3" s="416"/>
      <c r="D3" s="1183" t="str">
        <f>'Thong tin'!B3</f>
        <v>03 tháng / năm 2019</v>
      </c>
      <c r="E3" s="1183"/>
      <c r="F3" s="1183"/>
      <c r="G3" s="1183"/>
      <c r="H3" s="1183"/>
      <c r="I3" s="1183"/>
      <c r="J3" s="1183"/>
      <c r="K3" s="1183"/>
      <c r="L3" s="1177" t="s">
        <v>523</v>
      </c>
      <c r="M3" s="1177"/>
      <c r="N3" s="1177"/>
      <c r="O3" s="1177"/>
      <c r="P3" s="416"/>
      <c r="Q3" s="460"/>
    </row>
    <row r="4" spans="1:17" ht="16.5" customHeight="1">
      <c r="A4" s="420" t="s">
        <v>119</v>
      </c>
      <c r="B4" s="421"/>
      <c r="C4" s="422"/>
      <c r="D4" s="423"/>
      <c r="E4" s="423"/>
      <c r="F4" s="422"/>
      <c r="G4" s="424"/>
      <c r="H4" s="424"/>
      <c r="I4" s="424"/>
      <c r="J4" s="422"/>
      <c r="K4" s="423"/>
      <c r="L4" s="1178" t="s">
        <v>411</v>
      </c>
      <c r="M4" s="1178"/>
      <c r="N4" s="1178"/>
      <c r="O4" s="1178"/>
      <c r="P4" s="416"/>
      <c r="Q4" s="460"/>
    </row>
    <row r="5" spans="1:17" ht="16.5" customHeight="1">
      <c r="A5" s="425"/>
      <c r="B5" s="422"/>
      <c r="C5" s="422"/>
      <c r="D5" s="422"/>
      <c r="E5" s="422"/>
      <c r="F5" s="426"/>
      <c r="G5" s="427"/>
      <c r="H5" s="427"/>
      <c r="I5" s="427"/>
      <c r="J5" s="426"/>
      <c r="K5" s="428"/>
      <c r="L5" s="428"/>
      <c r="M5" s="428" t="s">
        <v>194</v>
      </c>
      <c r="N5" s="474"/>
      <c r="O5" s="416"/>
      <c r="P5" s="416"/>
      <c r="Q5" s="460"/>
    </row>
    <row r="6" spans="1:17" ht="18.75" customHeight="1">
      <c r="A6" s="1154" t="s">
        <v>69</v>
      </c>
      <c r="B6" s="1155"/>
      <c r="C6" s="1160" t="s">
        <v>38</v>
      </c>
      <c r="D6" s="1160" t="s">
        <v>336</v>
      </c>
      <c r="E6" s="1162"/>
      <c r="F6" s="1162"/>
      <c r="G6" s="1162"/>
      <c r="H6" s="1162"/>
      <c r="I6" s="1162"/>
      <c r="J6" s="1162"/>
      <c r="K6" s="1162"/>
      <c r="L6" s="1162"/>
      <c r="M6" s="1162"/>
      <c r="N6" s="1162"/>
      <c r="O6" s="1163"/>
      <c r="P6" s="457"/>
      <c r="Q6" s="462"/>
    </row>
    <row r="7" spans="1:17" ht="20.25" customHeight="1">
      <c r="A7" s="1156"/>
      <c r="B7" s="1157"/>
      <c r="C7" s="1161"/>
      <c r="D7" s="1164" t="s">
        <v>120</v>
      </c>
      <c r="E7" s="1166" t="s">
        <v>121</v>
      </c>
      <c r="F7" s="1167"/>
      <c r="G7" s="1168"/>
      <c r="H7" s="1171" t="s">
        <v>122</v>
      </c>
      <c r="I7" s="1171" t="s">
        <v>123</v>
      </c>
      <c r="J7" s="1171" t="s">
        <v>198</v>
      </c>
      <c r="K7" s="1171" t="s">
        <v>125</v>
      </c>
      <c r="L7" s="1171" t="s">
        <v>126</v>
      </c>
      <c r="M7" s="1171" t="s">
        <v>127</v>
      </c>
      <c r="N7" s="1171" t="s">
        <v>183</v>
      </c>
      <c r="O7" s="1171" t="s">
        <v>128</v>
      </c>
      <c r="P7" s="460"/>
      <c r="Q7" s="460"/>
    </row>
    <row r="8" spans="1:17" ht="21.75" customHeight="1">
      <c r="A8" s="1156"/>
      <c r="B8" s="1157"/>
      <c r="C8" s="1161"/>
      <c r="D8" s="1164"/>
      <c r="E8" s="1173" t="s">
        <v>37</v>
      </c>
      <c r="F8" s="1175" t="s">
        <v>7</v>
      </c>
      <c r="G8" s="1176"/>
      <c r="H8" s="1171"/>
      <c r="I8" s="1171"/>
      <c r="J8" s="1171"/>
      <c r="K8" s="1171"/>
      <c r="L8" s="1171"/>
      <c r="M8" s="1171"/>
      <c r="N8" s="1171"/>
      <c r="O8" s="1171"/>
      <c r="P8" s="1208"/>
      <c r="Q8" s="1208"/>
    </row>
    <row r="9" spans="1:17" ht="21.75" customHeight="1">
      <c r="A9" s="1158"/>
      <c r="B9" s="1159"/>
      <c r="C9" s="1161"/>
      <c r="D9" s="1165"/>
      <c r="E9" s="1172"/>
      <c r="F9" s="578" t="s">
        <v>199</v>
      </c>
      <c r="G9" s="579" t="s">
        <v>200</v>
      </c>
      <c r="H9" s="1172"/>
      <c r="I9" s="1172"/>
      <c r="J9" s="1172"/>
      <c r="K9" s="1172"/>
      <c r="L9" s="1172"/>
      <c r="M9" s="1172"/>
      <c r="N9" s="1172"/>
      <c r="O9" s="1172"/>
      <c r="P9" s="463"/>
      <c r="Q9" s="463"/>
    </row>
    <row r="10" spans="1:17" s="393" customFormat="1" ht="22.5" customHeight="1">
      <c r="A10" s="1169" t="s">
        <v>40</v>
      </c>
      <c r="B10" s="1170"/>
      <c r="C10" s="520">
        <v>1</v>
      </c>
      <c r="D10" s="520">
        <v>2</v>
      </c>
      <c r="E10" s="520">
        <v>3</v>
      </c>
      <c r="F10" s="520">
        <v>4</v>
      </c>
      <c r="G10" s="520">
        <v>5</v>
      </c>
      <c r="H10" s="520">
        <v>6</v>
      </c>
      <c r="I10" s="520">
        <v>7</v>
      </c>
      <c r="J10" s="520">
        <v>8</v>
      </c>
      <c r="K10" s="520">
        <v>9</v>
      </c>
      <c r="L10" s="520">
        <v>10</v>
      </c>
      <c r="M10" s="520">
        <v>11</v>
      </c>
      <c r="N10" s="520">
        <v>12</v>
      </c>
      <c r="O10" s="520">
        <v>13</v>
      </c>
      <c r="P10" s="475"/>
      <c r="Q10" s="475"/>
    </row>
    <row r="11" spans="1:17" ht="21" customHeight="1">
      <c r="A11" s="521" t="s">
        <v>0</v>
      </c>
      <c r="B11" s="430" t="s">
        <v>131</v>
      </c>
      <c r="C11" s="662">
        <f>D11+E11+H11+I11+J11+K11+L11+M11+N11+O11</f>
        <v>2674656830</v>
      </c>
      <c r="D11" s="662">
        <f aca="true" t="shared" si="0" ref="D11:O11">D12+D13</f>
        <v>961106270</v>
      </c>
      <c r="E11" s="662">
        <f>F11+G11</f>
        <v>760799578</v>
      </c>
      <c r="F11" s="662">
        <f t="shared" si="0"/>
        <v>0</v>
      </c>
      <c r="G11" s="662">
        <f t="shared" si="0"/>
        <v>760799578</v>
      </c>
      <c r="H11" s="662">
        <f t="shared" si="0"/>
        <v>13869</v>
      </c>
      <c r="I11" s="662">
        <f t="shared" si="0"/>
        <v>17947245</v>
      </c>
      <c r="J11" s="662">
        <f t="shared" si="0"/>
        <v>930894560</v>
      </c>
      <c r="K11" s="662">
        <f t="shared" si="0"/>
        <v>3245169</v>
      </c>
      <c r="L11" s="662">
        <f t="shared" si="0"/>
        <v>354766</v>
      </c>
      <c r="M11" s="662">
        <f t="shared" si="0"/>
        <v>295373</v>
      </c>
      <c r="N11" s="662">
        <f t="shared" si="0"/>
        <v>0</v>
      </c>
      <c r="O11" s="662">
        <f t="shared" si="0"/>
        <v>0</v>
      </c>
      <c r="P11" s="462"/>
      <c r="Q11" s="462"/>
    </row>
    <row r="12" spans="1:17" ht="21" customHeight="1">
      <c r="A12" s="522">
        <v>1</v>
      </c>
      <c r="B12" s="433" t="s">
        <v>132</v>
      </c>
      <c r="C12" s="662">
        <f aca="true" t="shared" si="1" ref="C12:C25">D12+E12+H12+I12+J12+K12+L12+M12+N12+O12</f>
        <v>2460016289</v>
      </c>
      <c r="D12" s="408">
        <f>'[10]Về tiền theo đơn Mau 04.THA'!$D$12</f>
        <v>818790395</v>
      </c>
      <c r="E12" s="662">
        <f aca="true" t="shared" si="2" ref="E12:E25">F12+G12</f>
        <v>758271472</v>
      </c>
      <c r="F12" s="408">
        <f>'[10]Về tiền theo đơn Mau 04.THA'!$F$12</f>
        <v>0</v>
      </c>
      <c r="G12" s="408">
        <f>'[10]Về tiền theo đơn Mau 04.THA'!$G$12</f>
        <v>758271472</v>
      </c>
      <c r="H12" s="408">
        <f>'[10]Về tiền theo đơn Mau 04.THA'!$H$12</f>
        <v>13869</v>
      </c>
      <c r="I12" s="408">
        <f>'[10]Về tiền theo đơn Mau 04.THA'!$I$12</f>
        <v>12131842</v>
      </c>
      <c r="J12" s="408">
        <f>'[10]Về tiền theo đơn Mau 04.THA'!$J$12</f>
        <v>866969651</v>
      </c>
      <c r="K12" s="408">
        <f>'[10]Về tiền theo đơn Mau 04.THA'!$K$12</f>
        <v>3188921</v>
      </c>
      <c r="L12" s="408">
        <f>'[10]Về tiền theo đơn Mau 04.THA'!$L$12</f>
        <v>354766</v>
      </c>
      <c r="M12" s="408">
        <f>'[10]Về tiền theo đơn Mau 04.THA'!$M$12</f>
        <v>295373</v>
      </c>
      <c r="N12" s="408">
        <f>'[10]Về tiền theo đơn Mau 04.THA'!$N$12</f>
        <v>0</v>
      </c>
      <c r="O12" s="408">
        <f>'[10]Về tiền theo đơn Mau 04.THA'!$O$12</f>
        <v>0</v>
      </c>
      <c r="P12" s="705">
        <v>2149610899</v>
      </c>
      <c r="Q12" s="460"/>
    </row>
    <row r="13" spans="1:17" ht="21" customHeight="1">
      <c r="A13" s="522">
        <v>2</v>
      </c>
      <c r="B13" s="433" t="s">
        <v>133</v>
      </c>
      <c r="C13" s="662">
        <f t="shared" si="1"/>
        <v>214640541</v>
      </c>
      <c r="D13" s="408">
        <f>'[10]Về tiền theo đơn Mau 04.THA'!$D$13</f>
        <v>142315875</v>
      </c>
      <c r="E13" s="662">
        <f t="shared" si="2"/>
        <v>2528106</v>
      </c>
      <c r="F13" s="408">
        <f>'[10]Về tiền theo đơn Mau 04.THA'!$F$13</f>
        <v>0</v>
      </c>
      <c r="G13" s="408">
        <f>'[10]Về tiền theo đơn Mau 04.THA'!$G$13</f>
        <v>2528106</v>
      </c>
      <c r="H13" s="408">
        <f>'[10]Về tiền theo đơn Mau 04.THA'!$H$13</f>
        <v>0</v>
      </c>
      <c r="I13" s="408">
        <f>'[10]Về tiền theo đơn Mau 04.THA'!$I$13</f>
        <v>5815403</v>
      </c>
      <c r="J13" s="408">
        <f>'[10]Về tiền theo đơn Mau 04.THA'!$J$13</f>
        <v>63924909</v>
      </c>
      <c r="K13" s="408">
        <f>'[10]Về tiền theo đơn Mau 04.THA'!$K$13</f>
        <v>56248</v>
      </c>
      <c r="L13" s="408">
        <f>'[10]Về tiền theo đơn Mau 04.THA'!$L$13</f>
        <v>0</v>
      </c>
      <c r="M13" s="408">
        <f>'[10]Về tiền theo đơn Mau 04.THA'!$M$13</f>
        <v>0</v>
      </c>
      <c r="N13" s="408">
        <f>'[10]Về tiền theo đơn Mau 04.THA'!$N$13</f>
        <v>0</v>
      </c>
      <c r="O13" s="408">
        <f>'[10]Về tiền theo đơn Mau 04.THA'!$O$13</f>
        <v>0</v>
      </c>
      <c r="P13" s="460"/>
      <c r="Q13" s="460"/>
    </row>
    <row r="14" spans="1:17" ht="21" customHeight="1">
      <c r="A14" s="523" t="s">
        <v>1</v>
      </c>
      <c r="B14" s="395" t="s">
        <v>134</v>
      </c>
      <c r="C14" s="662">
        <f t="shared" si="1"/>
        <v>50320943</v>
      </c>
      <c r="D14" s="408">
        <f>'[10]Về tiền theo đơn Mau 04.THA'!$D$14</f>
        <v>5345497</v>
      </c>
      <c r="E14" s="662">
        <f t="shared" si="2"/>
        <v>44975446</v>
      </c>
      <c r="F14" s="408">
        <f>'[10]Về tiền theo đơn Mau 04.THA'!$F$14</f>
        <v>0</v>
      </c>
      <c r="G14" s="408">
        <f>'[10]Về tiền theo đơn Mau 04.THA'!$G$14</f>
        <v>44975446</v>
      </c>
      <c r="H14" s="408">
        <f>'[10]Về tiền theo đơn Mau 04.THA'!$H$14</f>
        <v>0</v>
      </c>
      <c r="I14" s="408">
        <f>'[10]Về tiền theo đơn Mau 04.THA'!$I$14</f>
        <v>0</v>
      </c>
      <c r="J14" s="408">
        <f>'[10]Về tiền theo đơn Mau 04.THA'!$J$14</f>
        <v>0</v>
      </c>
      <c r="K14" s="408">
        <f>'[10]Về tiền theo đơn Mau 04.THA'!$K$14</f>
        <v>0</v>
      </c>
      <c r="L14" s="408">
        <f>'[10]Về tiền theo đơn Mau 04.THA'!$L$14</f>
        <v>0</v>
      </c>
      <c r="M14" s="408">
        <f>'[10]Về tiền theo đơn Mau 04.THA'!$M$14</f>
        <v>0</v>
      </c>
      <c r="N14" s="408">
        <f>'[10]Về tiền theo đơn Mau 04.THA'!$N$14</f>
        <v>0</v>
      </c>
      <c r="O14" s="408">
        <f>'[10]Về tiền theo đơn Mau 04.THA'!$O$14</f>
        <v>0</v>
      </c>
      <c r="P14" s="460"/>
      <c r="Q14" s="460"/>
    </row>
    <row r="15" spans="1:17" ht="21" customHeight="1">
      <c r="A15" s="523" t="s">
        <v>9</v>
      </c>
      <c r="B15" s="395" t="s">
        <v>135</v>
      </c>
      <c r="C15" s="662"/>
      <c r="D15" s="408"/>
      <c r="E15" s="662">
        <f t="shared" si="2"/>
        <v>0</v>
      </c>
      <c r="F15" s="408"/>
      <c r="G15" s="408"/>
      <c r="H15" s="408"/>
      <c r="I15" s="408"/>
      <c r="J15" s="408"/>
      <c r="K15" s="408"/>
      <c r="L15" s="408"/>
      <c r="M15" s="408"/>
      <c r="N15" s="408"/>
      <c r="O15" s="408"/>
      <c r="P15" s="460"/>
      <c r="Q15" s="460"/>
    </row>
    <row r="16" spans="1:17" ht="21" customHeight="1">
      <c r="A16" s="523" t="s">
        <v>136</v>
      </c>
      <c r="B16" s="395" t="s">
        <v>137</v>
      </c>
      <c r="C16" s="662">
        <f>C11-C14-C15</f>
        <v>2624335887</v>
      </c>
      <c r="D16" s="662">
        <f aca="true" t="shared" si="3" ref="D16:O16">D11-D14-D15</f>
        <v>955760773</v>
      </c>
      <c r="E16" s="662">
        <f t="shared" si="2"/>
        <v>715824132</v>
      </c>
      <c r="F16" s="662">
        <f t="shared" si="3"/>
        <v>0</v>
      </c>
      <c r="G16" s="662">
        <f t="shared" si="3"/>
        <v>715824132</v>
      </c>
      <c r="H16" s="662">
        <f t="shared" si="3"/>
        <v>13869</v>
      </c>
      <c r="I16" s="662">
        <f t="shared" si="3"/>
        <v>17947245</v>
      </c>
      <c r="J16" s="662">
        <f t="shared" si="3"/>
        <v>930894560</v>
      </c>
      <c r="K16" s="662">
        <f t="shared" si="3"/>
        <v>3245169</v>
      </c>
      <c r="L16" s="662">
        <f t="shared" si="3"/>
        <v>354766</v>
      </c>
      <c r="M16" s="662">
        <f t="shared" si="3"/>
        <v>295373</v>
      </c>
      <c r="N16" s="662">
        <f t="shared" si="3"/>
        <v>0</v>
      </c>
      <c r="O16" s="662">
        <f t="shared" si="3"/>
        <v>0</v>
      </c>
      <c r="P16" s="462"/>
      <c r="Q16" s="457"/>
    </row>
    <row r="17" spans="1:17" ht="21" customHeight="1">
      <c r="A17" s="523" t="s">
        <v>52</v>
      </c>
      <c r="B17" s="434" t="s">
        <v>138</v>
      </c>
      <c r="C17" s="662">
        <f>C16-C25</f>
        <v>936574246</v>
      </c>
      <c r="D17" s="662">
        <f aca="true" t="shared" si="4" ref="D17:O17">D16-D25</f>
        <v>561628849</v>
      </c>
      <c r="E17" s="662">
        <f t="shared" si="4"/>
        <v>29726164</v>
      </c>
      <c r="F17" s="662">
        <f t="shared" si="4"/>
        <v>0</v>
      </c>
      <c r="G17" s="662">
        <f t="shared" si="4"/>
        <v>29726164</v>
      </c>
      <c r="H17" s="662">
        <f t="shared" si="4"/>
        <v>13869</v>
      </c>
      <c r="I17" s="662">
        <f t="shared" si="4"/>
        <v>14853513</v>
      </c>
      <c r="J17" s="662">
        <f t="shared" si="4"/>
        <v>327437622</v>
      </c>
      <c r="K17" s="662">
        <f t="shared" si="4"/>
        <v>2527283</v>
      </c>
      <c r="L17" s="662">
        <f t="shared" si="4"/>
        <v>354766</v>
      </c>
      <c r="M17" s="662">
        <f t="shared" si="4"/>
        <v>32180</v>
      </c>
      <c r="N17" s="662">
        <f t="shared" si="4"/>
        <v>0</v>
      </c>
      <c r="O17" s="662">
        <f t="shared" si="4"/>
        <v>0</v>
      </c>
      <c r="P17" s="462"/>
      <c r="Q17" s="457"/>
    </row>
    <row r="18" spans="1:17" ht="21" customHeight="1">
      <c r="A18" s="522" t="s">
        <v>54</v>
      </c>
      <c r="B18" s="433" t="s">
        <v>139</v>
      </c>
      <c r="C18" s="662">
        <f t="shared" si="1"/>
        <v>76458882</v>
      </c>
      <c r="D18" s="408">
        <f>'[10]Về tiền theo đơn Mau 04.THA'!$D$18</f>
        <v>33310039</v>
      </c>
      <c r="E18" s="662">
        <f t="shared" si="2"/>
        <v>586186</v>
      </c>
      <c r="F18" s="408">
        <f>'[10]Về tiền theo đơn Mau 04.THA'!$F$18</f>
        <v>0</v>
      </c>
      <c r="G18" s="408">
        <f>'[10]Về tiền theo đơn Mau 04.THA'!$G$18</f>
        <v>586186</v>
      </c>
      <c r="H18" s="408">
        <f>'[10]Về tiền theo đơn Mau 04.THA'!$H$18</f>
        <v>0</v>
      </c>
      <c r="I18" s="408">
        <f>'[10]Về tiền theo đơn Mau 04.THA'!$I$18</f>
        <v>2394354</v>
      </c>
      <c r="J18" s="408">
        <f>'[10]Về tiền theo đơn Mau 04.THA'!$J$18</f>
        <v>40024704</v>
      </c>
      <c r="K18" s="408">
        <f>'[10]Về tiền theo đơn Mau 04.THA'!$K$18</f>
        <v>143599</v>
      </c>
      <c r="L18" s="408">
        <f>'[10]Về tiền theo đơn Mau 04.THA'!$L$18</f>
        <v>0</v>
      </c>
      <c r="M18" s="408">
        <f>'[10]Về tiền theo đơn Mau 04.THA'!$M$18</f>
        <v>0</v>
      </c>
      <c r="N18" s="408">
        <f>'[10]Về tiền theo đơn Mau 04.THA'!$N$18</f>
        <v>0</v>
      </c>
      <c r="O18" s="408">
        <f>'[10]Về tiền theo đơn Mau 04.THA'!$O$18</f>
        <v>0</v>
      </c>
      <c r="P18" s="460"/>
      <c r="Q18" s="416"/>
    </row>
    <row r="19" spans="1:17" ht="21" customHeight="1">
      <c r="A19" s="522" t="s">
        <v>55</v>
      </c>
      <c r="B19" s="433" t="s">
        <v>140</v>
      </c>
      <c r="C19" s="662">
        <f t="shared" si="1"/>
        <v>53334219</v>
      </c>
      <c r="D19" s="408">
        <f>'[10]Về tiền theo đơn Mau 04.THA'!$D$19</f>
        <v>32231248</v>
      </c>
      <c r="E19" s="662">
        <f t="shared" si="2"/>
        <v>385968</v>
      </c>
      <c r="F19" s="408">
        <f>'[10]Về tiền theo đơn Mau 04.THA'!$F$19</f>
        <v>0</v>
      </c>
      <c r="G19" s="408">
        <f>'[10]Về tiền theo đơn Mau 04.THA'!$G$19</f>
        <v>385968</v>
      </c>
      <c r="H19" s="408">
        <f>'[10]Về tiền theo đơn Mau 04.THA'!$H$19</f>
        <v>0</v>
      </c>
      <c r="I19" s="408">
        <f>'[10]Về tiền theo đơn Mau 04.THA'!$I$19</f>
        <v>1937903</v>
      </c>
      <c r="J19" s="408">
        <f>'[10]Về tiền theo đơn Mau 04.THA'!$J$19</f>
        <v>18779100</v>
      </c>
      <c r="K19" s="408">
        <f>'[10]Về tiền theo đơn Mau 04.THA'!$K$19</f>
        <v>0</v>
      </c>
      <c r="L19" s="408">
        <f>'[10]Về tiền theo đơn Mau 04.THA'!$L$19</f>
        <v>0</v>
      </c>
      <c r="M19" s="408">
        <f>'[10]Về tiền theo đơn Mau 04.THA'!$M$19</f>
        <v>0</v>
      </c>
      <c r="N19" s="408">
        <f>'[10]Về tiền theo đơn Mau 04.THA'!$N$19</f>
        <v>0</v>
      </c>
      <c r="O19" s="408">
        <f>'[10]Về tiền theo đơn Mau 04.THA'!$O$19</f>
        <v>0</v>
      </c>
      <c r="P19" s="460"/>
      <c r="Q19" s="416"/>
    </row>
    <row r="20" spans="1:17" ht="21" customHeight="1">
      <c r="A20" s="522" t="s">
        <v>141</v>
      </c>
      <c r="B20" s="433" t="s">
        <v>142</v>
      </c>
      <c r="C20" s="662">
        <f>C17-C18-C19-C21-C22-C23-C24</f>
        <v>750779325</v>
      </c>
      <c r="D20" s="662">
        <f aca="true" t="shared" si="5" ref="D20:O20">D17-D18-D19-D21-D22-D23-D24</f>
        <v>483239632</v>
      </c>
      <c r="E20" s="662">
        <f t="shared" si="5"/>
        <v>28751260</v>
      </c>
      <c r="F20" s="662">
        <f t="shared" si="5"/>
        <v>0</v>
      </c>
      <c r="G20" s="662">
        <f t="shared" si="5"/>
        <v>28751260</v>
      </c>
      <c r="H20" s="662">
        <f t="shared" si="5"/>
        <v>13869</v>
      </c>
      <c r="I20" s="662">
        <f t="shared" si="5"/>
        <v>10047068</v>
      </c>
      <c r="J20" s="662">
        <f t="shared" si="5"/>
        <v>228067693</v>
      </c>
      <c r="K20" s="662">
        <f t="shared" si="5"/>
        <v>272857</v>
      </c>
      <c r="L20" s="662">
        <f t="shared" si="5"/>
        <v>354766</v>
      </c>
      <c r="M20" s="662">
        <f t="shared" si="5"/>
        <v>32180</v>
      </c>
      <c r="N20" s="662">
        <f t="shared" si="5"/>
        <v>0</v>
      </c>
      <c r="O20" s="662">
        <f t="shared" si="5"/>
        <v>0</v>
      </c>
      <c r="P20" s="460"/>
      <c r="Q20" s="416"/>
    </row>
    <row r="21" spans="1:17" ht="21" customHeight="1">
      <c r="A21" s="522" t="s">
        <v>143</v>
      </c>
      <c r="B21" s="433" t="s">
        <v>144</v>
      </c>
      <c r="C21" s="662">
        <f t="shared" si="1"/>
        <v>25139945</v>
      </c>
      <c r="D21" s="408">
        <f>'[10]Về tiền theo đơn Mau 04.THA'!$D$21</f>
        <v>8268260</v>
      </c>
      <c r="E21" s="662">
        <f t="shared" si="2"/>
        <v>0</v>
      </c>
      <c r="F21" s="408">
        <f>'[10]Về tiền theo đơn Mau 04.THA'!$F$21</f>
        <v>0</v>
      </c>
      <c r="G21" s="408">
        <f>'[10]Về tiền theo đơn Mau 04.THA'!$G$21</f>
        <v>0</v>
      </c>
      <c r="H21" s="408">
        <f>'[10]Về tiền theo đơn Mau 04.THA'!$H$21</f>
        <v>0</v>
      </c>
      <c r="I21" s="408">
        <f>'[10]Về tiền theo đơn Mau 04.THA'!$I$21</f>
        <v>0</v>
      </c>
      <c r="J21" s="408">
        <f>'[10]Về tiền theo đơn Mau 04.THA'!$J$21</f>
        <v>14760858</v>
      </c>
      <c r="K21" s="408">
        <f>'[10]Về tiền theo đơn Mau 04.THA'!$K$21</f>
        <v>2110827</v>
      </c>
      <c r="L21" s="408">
        <f>'[10]Về tiền theo đơn Mau 04.THA'!$L$21</f>
        <v>0</v>
      </c>
      <c r="M21" s="408">
        <f>'[10]Về tiền theo đơn Mau 04.THA'!$M$21</f>
        <v>0</v>
      </c>
      <c r="N21" s="408">
        <f>'[10]Về tiền theo đơn Mau 04.THA'!$N$21</f>
        <v>0</v>
      </c>
      <c r="O21" s="408">
        <f>'[10]Về tiền theo đơn Mau 04.THA'!$O$21</f>
        <v>0</v>
      </c>
      <c r="P21" s="460"/>
      <c r="Q21" s="416"/>
    </row>
    <row r="22" spans="1:17" ht="21" customHeight="1">
      <c r="A22" s="522" t="s">
        <v>145</v>
      </c>
      <c r="B22" s="433" t="s">
        <v>146</v>
      </c>
      <c r="C22" s="662">
        <f t="shared" si="1"/>
        <v>28969198</v>
      </c>
      <c r="D22" s="408">
        <f>'[10]Về tiền theo đơn Mau 04.THA'!$D$22</f>
        <v>2947357</v>
      </c>
      <c r="E22" s="662">
        <f t="shared" si="2"/>
        <v>0</v>
      </c>
      <c r="F22" s="408">
        <f>'[10]Về tiền theo đơn Mau 04.THA'!$F$22</f>
        <v>0</v>
      </c>
      <c r="G22" s="408">
        <f>'[10]Về tiền theo đơn Mau 04.THA'!$G$22</f>
        <v>0</v>
      </c>
      <c r="H22" s="408">
        <f>'[10]Về tiền theo đơn Mau 04.THA'!$H$22</f>
        <v>0</v>
      </c>
      <c r="I22" s="408">
        <f>'[10]Về tiền theo đơn Mau 04.THA'!$I$22</f>
        <v>474188</v>
      </c>
      <c r="J22" s="408">
        <f>'[10]Về tiền theo đơn Mau 04.THA'!$J$22</f>
        <v>25547653</v>
      </c>
      <c r="K22" s="408">
        <f>'[10]Về tiền theo đơn Mau 04.THA'!$K$22</f>
        <v>0</v>
      </c>
      <c r="L22" s="408">
        <f>'[10]Về tiền theo đơn Mau 04.THA'!$L$22</f>
        <v>0</v>
      </c>
      <c r="M22" s="408">
        <f>'[10]Về tiền theo đơn Mau 04.THA'!$M$22</f>
        <v>0</v>
      </c>
      <c r="N22" s="408">
        <f>'[10]Về tiền theo đơn Mau 04.THA'!$N$22</f>
        <v>0</v>
      </c>
      <c r="O22" s="408">
        <f>'[10]Về tiền theo đơn Mau 04.THA'!$O$22</f>
        <v>0</v>
      </c>
      <c r="P22" s="460"/>
      <c r="Q22" s="416"/>
    </row>
    <row r="23" spans="1:17" ht="25.5">
      <c r="A23" s="522" t="s">
        <v>147</v>
      </c>
      <c r="B23" s="435" t="s">
        <v>148</v>
      </c>
      <c r="C23" s="662">
        <f t="shared" si="1"/>
        <v>0</v>
      </c>
      <c r="D23" s="408">
        <f>'[10]Về tiền theo đơn Mau 04.THA'!$D$23</f>
        <v>0</v>
      </c>
      <c r="E23" s="662">
        <f t="shared" si="2"/>
        <v>0</v>
      </c>
      <c r="F23" s="408">
        <f>'[10]Về tiền theo đơn Mau 04.THA'!$F$23</f>
        <v>0</v>
      </c>
      <c r="G23" s="408">
        <f>'[10]Về tiền theo đơn Mau 04.THA'!$G$23</f>
        <v>0</v>
      </c>
      <c r="H23" s="408">
        <f>'[10]Về tiền theo đơn Mau 04.THA'!$H$23</f>
        <v>0</v>
      </c>
      <c r="I23" s="408">
        <f>'[10]Về tiền theo đơn Mau 04.THA'!$I$23</f>
        <v>0</v>
      </c>
      <c r="J23" s="408">
        <f>'[10]Về tiền theo đơn Mau 04.THA'!$J$23</f>
        <v>0</v>
      </c>
      <c r="K23" s="408">
        <f>'[10]Về tiền theo đơn Mau 04.THA'!$K$23</f>
        <v>0</v>
      </c>
      <c r="L23" s="408">
        <f>'[10]Về tiền theo đơn Mau 04.THA'!$L$23</f>
        <v>0</v>
      </c>
      <c r="M23" s="408">
        <f>'[10]Về tiền theo đơn Mau 04.THA'!$M$23</f>
        <v>0</v>
      </c>
      <c r="N23" s="408">
        <f>'[10]Về tiền theo đơn Mau 04.THA'!$N$23</f>
        <v>0</v>
      </c>
      <c r="O23" s="408">
        <f>'[10]Về tiền theo đơn Mau 04.THA'!$O$23</f>
        <v>0</v>
      </c>
      <c r="P23" s="460"/>
      <c r="Q23" s="416"/>
    </row>
    <row r="24" spans="1:17" ht="21" customHeight="1">
      <c r="A24" s="522" t="s">
        <v>149</v>
      </c>
      <c r="B24" s="433" t="s">
        <v>150</v>
      </c>
      <c r="C24" s="662">
        <f t="shared" si="1"/>
        <v>1892677</v>
      </c>
      <c r="D24" s="408">
        <f>'[10]Về tiền theo đơn Mau 04.THA'!$D$24</f>
        <v>1632313</v>
      </c>
      <c r="E24" s="662">
        <f t="shared" si="2"/>
        <v>2750</v>
      </c>
      <c r="F24" s="408">
        <f>'[10]Về tiền theo đơn Mau 04.THA'!$F$24</f>
        <v>0</v>
      </c>
      <c r="G24" s="408">
        <f>'[10]Về tiền theo đơn Mau 04.THA'!$G$24</f>
        <v>2750</v>
      </c>
      <c r="H24" s="408">
        <f>'[10]Về tiền theo đơn Mau 04.THA'!$H$24</f>
        <v>0</v>
      </c>
      <c r="I24" s="408">
        <f>'[10]Về tiền theo đơn Mau 04.THA'!$I$24</f>
        <v>0</v>
      </c>
      <c r="J24" s="408">
        <f>'[10]Về tiền theo đơn Mau 04.THA'!$J$24</f>
        <v>257614</v>
      </c>
      <c r="K24" s="408">
        <f>'[10]Về tiền theo đơn Mau 04.THA'!$K$24</f>
        <v>0</v>
      </c>
      <c r="L24" s="408">
        <f>'[10]Về tiền theo đơn Mau 04.THA'!$L$24</f>
        <v>0</v>
      </c>
      <c r="M24" s="408">
        <f>'[10]Về tiền theo đơn Mau 04.THA'!$M$24</f>
        <v>0</v>
      </c>
      <c r="N24" s="408">
        <f>'[10]Về tiền theo đơn Mau 04.THA'!$N$24</f>
        <v>0</v>
      </c>
      <c r="O24" s="408">
        <f>'[10]Về tiền theo đơn Mau 04.THA'!$O$24</f>
        <v>0</v>
      </c>
      <c r="P24" s="460"/>
      <c r="Q24" s="416"/>
    </row>
    <row r="25" spans="1:17" ht="21" customHeight="1">
      <c r="A25" s="523" t="s">
        <v>53</v>
      </c>
      <c r="B25" s="395" t="s">
        <v>151</v>
      </c>
      <c r="C25" s="662">
        <f t="shared" si="1"/>
        <v>1687761641</v>
      </c>
      <c r="D25" s="663">
        <f>'[10]Về tiền theo đơn Mau 04.THA'!$D$25</f>
        <v>394131924</v>
      </c>
      <c r="E25" s="662">
        <f t="shared" si="2"/>
        <v>686097968</v>
      </c>
      <c r="F25" s="663">
        <f>'[10]Về tiền theo đơn Mau 04.THA'!$F$25</f>
        <v>0</v>
      </c>
      <c r="G25" s="663">
        <f>'[10]Về tiền theo đơn Mau 04.THA'!$G$25</f>
        <v>686097968</v>
      </c>
      <c r="H25" s="663">
        <f>'[10]Về tiền theo đơn Mau 04.THA'!$H$25</f>
        <v>0</v>
      </c>
      <c r="I25" s="663">
        <f>'[10]Về tiền theo đơn Mau 04.THA'!$I$25</f>
        <v>3093732</v>
      </c>
      <c r="J25" s="663">
        <f>'[10]Về tiền theo đơn Mau 04.THA'!$J$25</f>
        <v>603456938</v>
      </c>
      <c r="K25" s="663">
        <f>'[10]Về tiền theo đơn Mau 04.THA'!$K$25</f>
        <v>717886</v>
      </c>
      <c r="L25" s="663">
        <f>'[10]Về tiền theo đơn Mau 04.THA'!$L$26</f>
        <v>0</v>
      </c>
      <c r="M25" s="663">
        <f>'[10]Về tiền theo đơn Mau 04.THA'!$M$25</f>
        <v>263193</v>
      </c>
      <c r="N25" s="663">
        <f>'[10]Về tiền theo đơn Mau 04.THA'!$N$25</f>
        <v>0</v>
      </c>
      <c r="O25" s="663">
        <f>'[10]Về tiền theo đơn Mau 04.THA'!$O$25</f>
        <v>0</v>
      </c>
      <c r="P25" s="460"/>
      <c r="Q25" s="416"/>
    </row>
    <row r="26" spans="1:17" ht="26.25">
      <c r="A26" s="551" t="s">
        <v>555</v>
      </c>
      <c r="B26" s="476" t="s">
        <v>152</v>
      </c>
      <c r="C26" s="549">
        <f>(C18+C19)/C17</f>
        <v>0.1385828209075055</v>
      </c>
      <c r="D26" s="550">
        <f aca="true" t="shared" si="6" ref="D26:M26">(D18+D19)/D17</f>
        <v>0.1166985761445456</v>
      </c>
      <c r="E26" s="549">
        <f t="shared" si="6"/>
        <v>0.03270364787060988</v>
      </c>
      <c r="F26" s="550"/>
      <c r="G26" s="550">
        <f t="shared" si="6"/>
        <v>0.03270364787060988</v>
      </c>
      <c r="H26" s="550">
        <f t="shared" si="6"/>
        <v>0</v>
      </c>
      <c r="I26" s="550">
        <f t="shared" si="6"/>
        <v>0.29166548007868576</v>
      </c>
      <c r="J26" s="550">
        <f t="shared" si="6"/>
        <v>0.1795878055820965</v>
      </c>
      <c r="K26" s="550">
        <f t="shared" si="6"/>
        <v>0.05681951724440832</v>
      </c>
      <c r="L26" s="550"/>
      <c r="M26" s="550">
        <f t="shared" si="6"/>
        <v>0</v>
      </c>
      <c r="N26" s="550"/>
      <c r="O26" s="550"/>
      <c r="P26" s="460"/>
      <c r="Q26" s="416"/>
    </row>
  </sheetData>
  <sheetProtection/>
  <mergeCells count="27">
    <mergeCell ref="L1:O1"/>
    <mergeCell ref="L2:O2"/>
    <mergeCell ref="L3:O3"/>
    <mergeCell ref="L4:O4"/>
    <mergeCell ref="D1:K1"/>
    <mergeCell ref="A6:B9"/>
    <mergeCell ref="N7:N9"/>
    <mergeCell ref="H7:H9"/>
    <mergeCell ref="A1:B1"/>
    <mergeCell ref="O7:O9"/>
    <mergeCell ref="I7:I9"/>
    <mergeCell ref="E8:E9"/>
    <mergeCell ref="F8:G8"/>
    <mergeCell ref="A2:C2"/>
    <mergeCell ref="D2:K2"/>
    <mergeCell ref="D3:K3"/>
    <mergeCell ref="A3:B3"/>
    <mergeCell ref="M7:M9"/>
    <mergeCell ref="P8:Q8"/>
    <mergeCell ref="A10:B10"/>
    <mergeCell ref="C6:C9"/>
    <mergeCell ref="D6:O6"/>
    <mergeCell ref="D7:D9"/>
    <mergeCell ref="E7:G7"/>
    <mergeCell ref="J7:J9"/>
    <mergeCell ref="K7:K9"/>
    <mergeCell ref="L7:L9"/>
  </mergeCells>
  <printOptions/>
  <pageMargins left="0.2" right="0" top="0.25" bottom="0" header="0.36" footer="0.27"/>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42" customWidth="1"/>
    <col min="2" max="2" width="22.125" style="42" customWidth="1"/>
    <col min="3" max="3" width="7.50390625" style="82" customWidth="1"/>
    <col min="4" max="4" width="12.375" style="82" customWidth="1"/>
    <col min="5" max="5" width="6.25390625" style="82" customWidth="1"/>
    <col min="6" max="6" width="12.625" style="82" customWidth="1"/>
    <col min="7" max="7" width="8.00390625" style="42" customWidth="1"/>
    <col min="8" max="8" width="11.25390625" style="42" customWidth="1"/>
    <col min="9" max="9" width="7.125" style="42" customWidth="1"/>
    <col min="10" max="10" width="11.25390625" style="42" customWidth="1"/>
    <col min="11" max="11" width="7.375" style="42" customWidth="1"/>
    <col min="12" max="12" width="10.50390625" style="42" customWidth="1"/>
    <col min="13" max="13" width="6.00390625" style="42" customWidth="1"/>
    <col min="14" max="14" width="10.875" style="42" customWidth="1"/>
    <col min="15" max="15" width="14.625" style="83" customWidth="1"/>
    <col min="16" max="16" width="13.00390625" style="83" customWidth="1"/>
    <col min="17"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6" ht="26.25" customHeight="1">
      <c r="A1" s="900" t="s">
        <v>36</v>
      </c>
      <c r="B1" s="900"/>
      <c r="C1" s="900"/>
      <c r="D1" s="900"/>
      <c r="E1" s="899" t="s">
        <v>481</v>
      </c>
      <c r="F1" s="899"/>
      <c r="G1" s="899"/>
      <c r="H1" s="899"/>
      <c r="I1" s="899"/>
      <c r="J1" s="899"/>
      <c r="K1" s="899"/>
      <c r="L1" s="40" t="s">
        <v>457</v>
      </c>
      <c r="M1" s="40"/>
      <c r="N1" s="40"/>
      <c r="O1" s="41"/>
      <c r="P1" s="41"/>
    </row>
    <row r="2" spans="1:16" ht="15.75" customHeight="1">
      <c r="A2" s="901" t="s">
        <v>343</v>
      </c>
      <c r="B2" s="901"/>
      <c r="C2" s="901"/>
      <c r="D2" s="901"/>
      <c r="E2" s="899"/>
      <c r="F2" s="899"/>
      <c r="G2" s="899"/>
      <c r="H2" s="899"/>
      <c r="I2" s="899"/>
      <c r="J2" s="899"/>
      <c r="K2" s="899"/>
      <c r="L2" s="891" t="s">
        <v>360</v>
      </c>
      <c r="M2" s="891"/>
      <c r="N2" s="891"/>
      <c r="O2" s="44"/>
      <c r="P2" s="41"/>
    </row>
    <row r="3" spans="1:16" ht="18" customHeight="1">
      <c r="A3" s="901" t="s">
        <v>344</v>
      </c>
      <c r="B3" s="901"/>
      <c r="C3" s="901"/>
      <c r="D3" s="901"/>
      <c r="E3" s="902" t="s">
        <v>477</v>
      </c>
      <c r="F3" s="902"/>
      <c r="G3" s="902"/>
      <c r="H3" s="902"/>
      <c r="I3" s="902"/>
      <c r="J3" s="902"/>
      <c r="K3" s="45"/>
      <c r="L3" s="892" t="s">
        <v>476</v>
      </c>
      <c r="M3" s="892"/>
      <c r="N3" s="892"/>
      <c r="O3" s="41"/>
      <c r="P3" s="41"/>
    </row>
    <row r="4" spans="1:16" ht="21" customHeight="1">
      <c r="A4" s="898" t="s">
        <v>363</v>
      </c>
      <c r="B4" s="898"/>
      <c r="C4" s="898"/>
      <c r="D4" s="898"/>
      <c r="E4" s="48"/>
      <c r="F4" s="49"/>
      <c r="G4" s="50"/>
      <c r="H4" s="50"/>
      <c r="I4" s="50"/>
      <c r="J4" s="50"/>
      <c r="K4" s="41"/>
      <c r="L4" s="891" t="s">
        <v>355</v>
      </c>
      <c r="M4" s="891"/>
      <c r="N4" s="891"/>
      <c r="O4" s="44"/>
      <c r="P4" s="41"/>
    </row>
    <row r="5" spans="1:16" ht="18" customHeight="1">
      <c r="A5" s="50"/>
      <c r="B5" s="41"/>
      <c r="C5" s="51"/>
      <c r="D5" s="896"/>
      <c r="E5" s="896"/>
      <c r="F5" s="896"/>
      <c r="G5" s="896"/>
      <c r="H5" s="896"/>
      <c r="I5" s="896"/>
      <c r="J5" s="896"/>
      <c r="K5" s="896"/>
      <c r="L5" s="52" t="s">
        <v>364</v>
      </c>
      <c r="M5" s="52"/>
      <c r="N5" s="52"/>
      <c r="O5" s="41"/>
      <c r="P5" s="41"/>
    </row>
    <row r="6" spans="1:18" ht="33" customHeight="1">
      <c r="A6" s="883" t="s">
        <v>72</v>
      </c>
      <c r="B6" s="884"/>
      <c r="C6" s="897" t="s">
        <v>365</v>
      </c>
      <c r="D6" s="897"/>
      <c r="E6" s="897"/>
      <c r="F6" s="897"/>
      <c r="G6" s="893" t="s">
        <v>7</v>
      </c>
      <c r="H6" s="894"/>
      <c r="I6" s="894"/>
      <c r="J6" s="894"/>
      <c r="K6" s="894"/>
      <c r="L6" s="894"/>
      <c r="M6" s="894"/>
      <c r="N6" s="895"/>
      <c r="O6" s="909" t="s">
        <v>366</v>
      </c>
      <c r="P6" s="910"/>
      <c r="Q6" s="910"/>
      <c r="R6" s="911"/>
    </row>
    <row r="7" spans="1:18" ht="29.25" customHeight="1">
      <c r="A7" s="885"/>
      <c r="B7" s="886"/>
      <c r="C7" s="897"/>
      <c r="D7" s="897"/>
      <c r="E7" s="897"/>
      <c r="F7" s="897"/>
      <c r="G7" s="893" t="s">
        <v>367</v>
      </c>
      <c r="H7" s="894"/>
      <c r="I7" s="894"/>
      <c r="J7" s="895"/>
      <c r="K7" s="893" t="s">
        <v>110</v>
      </c>
      <c r="L7" s="894"/>
      <c r="M7" s="894"/>
      <c r="N7" s="895"/>
      <c r="O7" s="54" t="s">
        <v>368</v>
      </c>
      <c r="P7" s="54" t="s">
        <v>369</v>
      </c>
      <c r="Q7" s="912" t="s">
        <v>370</v>
      </c>
      <c r="R7" s="912" t="s">
        <v>371</v>
      </c>
    </row>
    <row r="8" spans="1:18" ht="26.25" customHeight="1">
      <c r="A8" s="885"/>
      <c r="B8" s="886"/>
      <c r="C8" s="880" t="s">
        <v>107</v>
      </c>
      <c r="D8" s="881"/>
      <c r="E8" s="880" t="s">
        <v>106</v>
      </c>
      <c r="F8" s="881"/>
      <c r="G8" s="880" t="s">
        <v>108</v>
      </c>
      <c r="H8" s="882"/>
      <c r="I8" s="880" t="s">
        <v>109</v>
      </c>
      <c r="J8" s="882"/>
      <c r="K8" s="880" t="s">
        <v>111</v>
      </c>
      <c r="L8" s="882"/>
      <c r="M8" s="880" t="s">
        <v>112</v>
      </c>
      <c r="N8" s="882"/>
      <c r="O8" s="914" t="s">
        <v>372</v>
      </c>
      <c r="P8" s="915" t="s">
        <v>373</v>
      </c>
      <c r="Q8" s="912"/>
      <c r="R8" s="912"/>
    </row>
    <row r="9" spans="1:18" ht="30.75" customHeight="1">
      <c r="A9" s="885"/>
      <c r="B9" s="886"/>
      <c r="C9" s="55" t="s">
        <v>3</v>
      </c>
      <c r="D9" s="53" t="s">
        <v>10</v>
      </c>
      <c r="E9" s="53" t="s">
        <v>3</v>
      </c>
      <c r="F9" s="53" t="s">
        <v>10</v>
      </c>
      <c r="G9" s="56" t="s">
        <v>3</v>
      </c>
      <c r="H9" s="56" t="s">
        <v>10</v>
      </c>
      <c r="I9" s="56" t="s">
        <v>3</v>
      </c>
      <c r="J9" s="56" t="s">
        <v>10</v>
      </c>
      <c r="K9" s="56" t="s">
        <v>3</v>
      </c>
      <c r="L9" s="56" t="s">
        <v>10</v>
      </c>
      <c r="M9" s="56" t="s">
        <v>3</v>
      </c>
      <c r="N9" s="56" t="s">
        <v>10</v>
      </c>
      <c r="O9" s="914"/>
      <c r="P9" s="916"/>
      <c r="Q9" s="913"/>
      <c r="R9" s="913"/>
    </row>
    <row r="10" spans="1:18" s="61" customFormat="1" ht="18" customHeight="1">
      <c r="A10" s="905" t="s">
        <v>6</v>
      </c>
      <c r="B10" s="905"/>
      <c r="C10" s="57">
        <v>1</v>
      </c>
      <c r="D10" s="57">
        <v>2</v>
      </c>
      <c r="E10" s="57">
        <v>3</v>
      </c>
      <c r="F10" s="57">
        <v>4</v>
      </c>
      <c r="G10" s="57">
        <v>5</v>
      </c>
      <c r="H10" s="57">
        <v>6</v>
      </c>
      <c r="I10" s="57">
        <v>7</v>
      </c>
      <c r="J10" s="57">
        <v>8</v>
      </c>
      <c r="K10" s="57">
        <v>9</v>
      </c>
      <c r="L10" s="57">
        <v>10</v>
      </c>
      <c r="M10" s="57">
        <v>11</v>
      </c>
      <c r="N10" s="57">
        <v>12</v>
      </c>
      <c r="O10" s="58" t="s">
        <v>104</v>
      </c>
      <c r="P10" s="58" t="s">
        <v>105</v>
      </c>
      <c r="Q10" s="59"/>
      <c r="R10" s="60"/>
    </row>
    <row r="11" spans="1:18" s="61" customFormat="1" ht="18" customHeight="1" hidden="1">
      <c r="A11" s="907" t="s">
        <v>374</v>
      </c>
      <c r="B11" s="908"/>
      <c r="C11" s="62">
        <f aca="true" t="shared" si="0" ref="C11:N11">C13-C12</f>
        <v>-5</v>
      </c>
      <c r="D11" s="62">
        <f t="shared" si="0"/>
        <v>30432</v>
      </c>
      <c r="E11" s="62">
        <f t="shared" si="0"/>
        <v>3</v>
      </c>
      <c r="F11" s="62">
        <f t="shared" si="0"/>
        <v>43892</v>
      </c>
      <c r="G11" s="62">
        <f t="shared" si="0"/>
        <v>5</v>
      </c>
      <c r="H11" s="62">
        <f t="shared" si="0"/>
        <v>40274</v>
      </c>
      <c r="I11" s="62">
        <f t="shared" si="0"/>
        <v>3</v>
      </c>
      <c r="J11" s="62">
        <f t="shared" si="0"/>
        <v>35774</v>
      </c>
      <c r="K11" s="62">
        <f t="shared" si="0"/>
        <v>-10</v>
      </c>
      <c r="L11" s="62">
        <f t="shared" si="0"/>
        <v>-9842</v>
      </c>
      <c r="M11" s="62">
        <f t="shared" si="0"/>
        <v>0</v>
      </c>
      <c r="N11" s="62">
        <f t="shared" si="0"/>
        <v>8118</v>
      </c>
      <c r="O11" s="58"/>
      <c r="P11" s="58"/>
      <c r="Q11" s="59"/>
      <c r="R11" s="60"/>
    </row>
    <row r="12" spans="1:18" s="61" customFormat="1" ht="18" customHeight="1" hidden="1">
      <c r="A12" s="889" t="s">
        <v>478</v>
      </c>
      <c r="B12" s="890"/>
      <c r="C12" s="63">
        <v>48</v>
      </c>
      <c r="D12" s="63">
        <v>218534</v>
      </c>
      <c r="E12" s="63">
        <v>32</v>
      </c>
      <c r="F12" s="63">
        <v>176714</v>
      </c>
      <c r="G12" s="63">
        <v>32</v>
      </c>
      <c r="H12" s="63">
        <v>105252</v>
      </c>
      <c r="I12" s="63">
        <v>32</v>
      </c>
      <c r="J12" s="63">
        <v>105252</v>
      </c>
      <c r="K12" s="63">
        <v>16</v>
      </c>
      <c r="L12" s="63">
        <v>113282</v>
      </c>
      <c r="M12" s="63">
        <v>0</v>
      </c>
      <c r="N12" s="63">
        <v>71462</v>
      </c>
      <c r="O12" s="64"/>
      <c r="P12" s="64"/>
      <c r="Q12" s="59"/>
      <c r="R12" s="60"/>
    </row>
    <row r="13" spans="1:32" s="61" customFormat="1" ht="18" customHeight="1">
      <c r="A13" s="887" t="s">
        <v>38</v>
      </c>
      <c r="B13" s="888"/>
      <c r="C13" s="65">
        <f aca="true" t="shared" si="1" ref="C13:N13">C15+C14</f>
        <v>43</v>
      </c>
      <c r="D13" s="65">
        <f t="shared" si="1"/>
        <v>248966</v>
      </c>
      <c r="E13" s="65">
        <f t="shared" si="1"/>
        <v>35</v>
      </c>
      <c r="F13" s="65">
        <f t="shared" si="1"/>
        <v>220606</v>
      </c>
      <c r="G13" s="65">
        <f t="shared" si="1"/>
        <v>37</v>
      </c>
      <c r="H13" s="65">
        <f t="shared" si="1"/>
        <v>145526</v>
      </c>
      <c r="I13" s="65">
        <f t="shared" si="1"/>
        <v>35</v>
      </c>
      <c r="J13" s="65">
        <f t="shared" si="1"/>
        <v>141026</v>
      </c>
      <c r="K13" s="65">
        <f t="shared" si="1"/>
        <v>6</v>
      </c>
      <c r="L13" s="65">
        <f t="shared" si="1"/>
        <v>103440</v>
      </c>
      <c r="M13" s="65">
        <f t="shared" si="1"/>
        <v>0</v>
      </c>
      <c r="N13" s="65">
        <f t="shared" si="1"/>
        <v>79580</v>
      </c>
      <c r="O13" s="66">
        <f>O14+O15</f>
        <v>35</v>
      </c>
      <c r="P13" s="67">
        <f>P14+P15</f>
        <v>220606</v>
      </c>
      <c r="Q13" s="59">
        <f aca="true" t="shared" si="2" ref="Q13:Q26">E13-O13</f>
        <v>0</v>
      </c>
      <c r="R13" s="59">
        <f aca="true" t="shared" si="3" ref="R13:R26">F13-P13</f>
        <v>0</v>
      </c>
      <c r="AF13" s="61" t="s">
        <v>375</v>
      </c>
    </row>
    <row r="14" spans="1:37" s="61" customFormat="1" ht="18" customHeight="1">
      <c r="A14" s="68" t="s">
        <v>0</v>
      </c>
      <c r="B14" s="69" t="s">
        <v>98</v>
      </c>
      <c r="C14" s="70">
        <f>G14+K14</f>
        <v>2</v>
      </c>
      <c r="D14" s="70">
        <f>H14+L14</f>
        <v>13066</v>
      </c>
      <c r="E14" s="70">
        <f>I14+M14</f>
        <v>1</v>
      </c>
      <c r="F14" s="70">
        <f>J14+N14</f>
        <v>13066</v>
      </c>
      <c r="G14" s="71">
        <v>1</v>
      </c>
      <c r="H14" s="71">
        <v>9800</v>
      </c>
      <c r="I14" s="71">
        <v>1</v>
      </c>
      <c r="J14" s="71">
        <v>9800</v>
      </c>
      <c r="K14" s="71">
        <v>1</v>
      </c>
      <c r="L14" s="71">
        <v>3266</v>
      </c>
      <c r="M14" s="71">
        <v>0</v>
      </c>
      <c r="N14" s="71">
        <v>3266</v>
      </c>
      <c r="O14" s="59">
        <f>'[4]M6 Tong hop Viec CHV '!$K$20</f>
        <v>1</v>
      </c>
      <c r="P14" s="60">
        <f>'[4]M7 Thop tien CHV'!$K$20</f>
        <v>13066</v>
      </c>
      <c r="Q14" s="59">
        <f t="shared" si="2"/>
        <v>0</v>
      </c>
      <c r="R14" s="59">
        <f t="shared" si="3"/>
        <v>0</v>
      </c>
      <c r="AK14" s="72"/>
    </row>
    <row r="15" spans="1:18" s="61" customFormat="1" ht="18" customHeight="1">
      <c r="A15" s="73" t="s">
        <v>1</v>
      </c>
      <c r="B15" s="69" t="s">
        <v>19</v>
      </c>
      <c r="C15" s="74">
        <f aca="true" t="shared" si="4" ref="C15:N15">SUM(C16:C26)</f>
        <v>41</v>
      </c>
      <c r="D15" s="74">
        <f t="shared" si="4"/>
        <v>235900</v>
      </c>
      <c r="E15" s="74">
        <f t="shared" si="4"/>
        <v>34</v>
      </c>
      <c r="F15" s="74">
        <f t="shared" si="4"/>
        <v>207540</v>
      </c>
      <c r="G15" s="74">
        <f t="shared" si="4"/>
        <v>36</v>
      </c>
      <c r="H15" s="74">
        <f t="shared" si="4"/>
        <v>135726</v>
      </c>
      <c r="I15" s="74">
        <f t="shared" si="4"/>
        <v>34</v>
      </c>
      <c r="J15" s="74">
        <f t="shared" si="4"/>
        <v>131226</v>
      </c>
      <c r="K15" s="74">
        <f t="shared" si="4"/>
        <v>5</v>
      </c>
      <c r="L15" s="74">
        <f t="shared" si="4"/>
        <v>100174</v>
      </c>
      <c r="M15" s="74">
        <f t="shared" si="4"/>
        <v>0</v>
      </c>
      <c r="N15" s="74">
        <f t="shared" si="4"/>
        <v>76314</v>
      </c>
      <c r="O15" s="66">
        <f>O16+O17+O18+O19+O20+O21+O22+O23+O24+O25+O26</f>
        <v>34</v>
      </c>
      <c r="P15" s="67">
        <f>P16+P17+P18+P19+P20+P21+P22+P23+P24+P25+P26</f>
        <v>207540</v>
      </c>
      <c r="Q15" s="59">
        <f t="shared" si="2"/>
        <v>0</v>
      </c>
      <c r="R15" s="59">
        <f t="shared" si="3"/>
        <v>0</v>
      </c>
    </row>
    <row r="16" spans="1:38" s="61" customFormat="1" ht="18" customHeight="1">
      <c r="A16" s="75" t="s">
        <v>52</v>
      </c>
      <c r="B16" s="76" t="s">
        <v>376</v>
      </c>
      <c r="C16" s="70">
        <f aca="true" t="shared" si="5" ref="C16:C26">G16+K16</f>
        <v>5</v>
      </c>
      <c r="D16" s="70">
        <f aca="true" t="shared" si="6" ref="D16:D26">H16+L16</f>
        <v>47300</v>
      </c>
      <c r="E16" s="70">
        <f aca="true" t="shared" si="7" ref="E16:E26">I16+M16</f>
        <v>5</v>
      </c>
      <c r="F16" s="70">
        <f aca="true" t="shared" si="8" ref="F16:F26">J16+N16</f>
        <v>47300</v>
      </c>
      <c r="G16" s="71">
        <v>5</v>
      </c>
      <c r="H16" s="71">
        <v>27717</v>
      </c>
      <c r="I16" s="71">
        <v>5</v>
      </c>
      <c r="J16" s="71">
        <v>27717</v>
      </c>
      <c r="K16" s="71"/>
      <c r="L16" s="71">
        <v>19583</v>
      </c>
      <c r="M16" s="71"/>
      <c r="N16" s="71">
        <v>19583</v>
      </c>
      <c r="O16" s="59">
        <f>'[4]M6 Tong hop Viec CHV '!$K$30</f>
        <v>5</v>
      </c>
      <c r="P16" s="60">
        <f>'[4]M7 Thop tien CHV'!$K$30</f>
        <v>47300</v>
      </c>
      <c r="Q16" s="59">
        <f t="shared" si="2"/>
        <v>0</v>
      </c>
      <c r="R16" s="59">
        <f t="shared" si="3"/>
        <v>0</v>
      </c>
      <c r="AL16" s="72"/>
    </row>
    <row r="17" spans="1:32" s="61" customFormat="1" ht="18" customHeight="1">
      <c r="A17" s="75" t="s">
        <v>53</v>
      </c>
      <c r="B17" s="77" t="s">
        <v>377</v>
      </c>
      <c r="C17" s="70">
        <f t="shared" si="5"/>
        <v>1</v>
      </c>
      <c r="D17" s="70">
        <f t="shared" si="6"/>
        <v>4840</v>
      </c>
      <c r="E17" s="70">
        <f t="shared" si="7"/>
        <v>1</v>
      </c>
      <c r="F17" s="70">
        <f t="shared" si="8"/>
        <v>4840</v>
      </c>
      <c r="G17" s="71">
        <v>1</v>
      </c>
      <c r="H17" s="71">
        <v>4840</v>
      </c>
      <c r="I17" s="71">
        <v>1</v>
      </c>
      <c r="J17" s="71">
        <v>4840</v>
      </c>
      <c r="K17" s="71">
        <v>0</v>
      </c>
      <c r="L17" s="71">
        <v>0</v>
      </c>
      <c r="M17" s="71">
        <v>0</v>
      </c>
      <c r="N17" s="71">
        <v>0</v>
      </c>
      <c r="O17" s="59">
        <f>'[5]M6 Tong hop Viec CHV '!$K$39</f>
        <v>1</v>
      </c>
      <c r="P17" s="60">
        <f>'[5]M7 Thop tien CHV'!$K$37</f>
        <v>4840</v>
      </c>
      <c r="Q17" s="59">
        <f t="shared" si="2"/>
        <v>0</v>
      </c>
      <c r="R17" s="59">
        <f t="shared" si="3"/>
        <v>0</v>
      </c>
      <c r="AF17" s="72" t="s">
        <v>378</v>
      </c>
    </row>
    <row r="18" spans="1:18" s="79" customFormat="1" ht="18" customHeight="1">
      <c r="A18" s="75" t="s">
        <v>58</v>
      </c>
      <c r="B18" s="76" t="s">
        <v>379</v>
      </c>
      <c r="C18" s="70">
        <f t="shared" si="5"/>
        <v>11</v>
      </c>
      <c r="D18" s="70">
        <f t="shared" si="6"/>
        <v>87159</v>
      </c>
      <c r="E18" s="70">
        <f t="shared" si="7"/>
        <v>8</v>
      </c>
      <c r="F18" s="70">
        <f t="shared" si="8"/>
        <v>87159</v>
      </c>
      <c r="G18" s="78">
        <v>8</v>
      </c>
      <c r="H18" s="78">
        <v>38228</v>
      </c>
      <c r="I18" s="78">
        <v>8</v>
      </c>
      <c r="J18" s="78">
        <v>38228</v>
      </c>
      <c r="K18" s="78">
        <v>3</v>
      </c>
      <c r="L18" s="78">
        <v>48931</v>
      </c>
      <c r="M18" s="78"/>
      <c r="N18" s="78">
        <v>48931</v>
      </c>
      <c r="O18" s="59">
        <f>'[5]M6 Tong hop Viec CHV '!$K$46</f>
        <v>8</v>
      </c>
      <c r="P18" s="60">
        <f>'[4]M7 Thop tien CHV'!$K$41</f>
        <v>87159</v>
      </c>
      <c r="Q18" s="59">
        <f t="shared" si="2"/>
        <v>0</v>
      </c>
      <c r="R18" s="59">
        <f t="shared" si="3"/>
        <v>0</v>
      </c>
    </row>
    <row r="19" spans="1:18" s="61" customFormat="1" ht="18" customHeight="1">
      <c r="A19" s="75" t="s">
        <v>73</v>
      </c>
      <c r="B19" s="76" t="s">
        <v>380</v>
      </c>
      <c r="C19" s="70">
        <f t="shared" si="5"/>
        <v>0</v>
      </c>
      <c r="D19" s="70">
        <f t="shared" si="6"/>
        <v>0</v>
      </c>
      <c r="E19" s="70">
        <f t="shared" si="7"/>
        <v>0</v>
      </c>
      <c r="F19" s="70">
        <f t="shared" si="8"/>
        <v>0</v>
      </c>
      <c r="G19" s="71">
        <v>0</v>
      </c>
      <c r="H19" s="71">
        <v>0</v>
      </c>
      <c r="I19" s="71">
        <v>0</v>
      </c>
      <c r="J19" s="71">
        <v>0</v>
      </c>
      <c r="K19" s="71">
        <v>0</v>
      </c>
      <c r="L19" s="71">
        <v>0</v>
      </c>
      <c r="M19" s="71">
        <v>0</v>
      </c>
      <c r="N19" s="71">
        <v>0</v>
      </c>
      <c r="O19" s="59">
        <f>'[4]M6 Tong hop Viec CHV '!$K$52</f>
        <v>0</v>
      </c>
      <c r="P19" s="60">
        <f>'[4]M7 Thop tien CHV'!$K$51</f>
        <v>0</v>
      </c>
      <c r="Q19" s="59">
        <f t="shared" si="2"/>
        <v>0</v>
      </c>
      <c r="R19" s="59">
        <f t="shared" si="3"/>
        <v>0</v>
      </c>
    </row>
    <row r="20" spans="1:18" s="61" customFormat="1" ht="18" customHeight="1">
      <c r="A20" s="75" t="s">
        <v>74</v>
      </c>
      <c r="B20" s="80" t="s">
        <v>381</v>
      </c>
      <c r="C20" s="70">
        <f t="shared" si="5"/>
        <v>8</v>
      </c>
      <c r="D20" s="70">
        <f t="shared" si="6"/>
        <v>7479</v>
      </c>
      <c r="E20" s="70">
        <f t="shared" si="7"/>
        <v>8</v>
      </c>
      <c r="F20" s="70">
        <f t="shared" si="8"/>
        <v>7479</v>
      </c>
      <c r="G20" s="71">
        <v>8</v>
      </c>
      <c r="H20" s="71">
        <v>7479</v>
      </c>
      <c r="I20" s="71">
        <v>8</v>
      </c>
      <c r="J20" s="71">
        <v>7479</v>
      </c>
      <c r="K20" s="71">
        <v>0</v>
      </c>
      <c r="L20" s="71">
        <v>0</v>
      </c>
      <c r="M20" s="71">
        <v>0</v>
      </c>
      <c r="N20" s="71">
        <v>0</v>
      </c>
      <c r="O20" s="59">
        <f>'[5]M6 Tong hop Viec CHV '!$K$64</f>
        <v>8</v>
      </c>
      <c r="P20" s="60">
        <f>'[5]M7 Thop tien CHV'!$K$55</f>
        <v>7479</v>
      </c>
      <c r="Q20" s="59">
        <f t="shared" si="2"/>
        <v>0</v>
      </c>
      <c r="R20" s="59">
        <f t="shared" si="3"/>
        <v>0</v>
      </c>
    </row>
    <row r="21" spans="1:39" s="61" customFormat="1" ht="18" customHeight="1">
      <c r="A21" s="75" t="s">
        <v>75</v>
      </c>
      <c r="B21" s="76" t="s">
        <v>382</v>
      </c>
      <c r="C21" s="70">
        <f t="shared" si="5"/>
        <v>5</v>
      </c>
      <c r="D21" s="70">
        <f t="shared" si="6"/>
        <v>12380</v>
      </c>
      <c r="E21" s="70">
        <f t="shared" si="7"/>
        <v>5</v>
      </c>
      <c r="F21" s="70">
        <f t="shared" si="8"/>
        <v>12380</v>
      </c>
      <c r="G21" s="71">
        <v>5</v>
      </c>
      <c r="H21" s="71">
        <v>12380</v>
      </c>
      <c r="I21" s="71">
        <v>5</v>
      </c>
      <c r="J21" s="71">
        <v>12380</v>
      </c>
      <c r="K21" s="71">
        <v>0</v>
      </c>
      <c r="L21" s="71">
        <v>0</v>
      </c>
      <c r="M21" s="71">
        <v>0</v>
      </c>
      <c r="N21" s="71">
        <v>0</v>
      </c>
      <c r="O21" s="59">
        <f>'[5]M6 Tong hop Viec CHV '!$K$71</f>
        <v>5</v>
      </c>
      <c r="P21" s="60">
        <f>'[5]M7 Thop tien CHV'!$K$60</f>
        <v>12380</v>
      </c>
      <c r="Q21" s="59">
        <f t="shared" si="2"/>
        <v>0</v>
      </c>
      <c r="R21" s="59">
        <f t="shared" si="3"/>
        <v>0</v>
      </c>
      <c r="AJ21" s="61" t="s">
        <v>383</v>
      </c>
      <c r="AK21" s="61" t="s">
        <v>384</v>
      </c>
      <c r="AL21" s="61" t="s">
        <v>385</v>
      </c>
      <c r="AM21" s="72" t="s">
        <v>386</v>
      </c>
    </row>
    <row r="22" spans="1:39" s="61" customFormat="1" ht="18" customHeight="1">
      <c r="A22" s="75" t="s">
        <v>76</v>
      </c>
      <c r="B22" s="76" t="s">
        <v>387</v>
      </c>
      <c r="C22" s="70">
        <f t="shared" si="5"/>
        <v>4</v>
      </c>
      <c r="D22" s="70">
        <f t="shared" si="6"/>
        <v>22507</v>
      </c>
      <c r="E22" s="70">
        <f t="shared" si="7"/>
        <v>4</v>
      </c>
      <c r="F22" s="70">
        <f t="shared" si="8"/>
        <v>22507</v>
      </c>
      <c r="G22" s="71">
        <v>4</v>
      </c>
      <c r="H22" s="71">
        <v>22507</v>
      </c>
      <c r="I22" s="71">
        <v>4</v>
      </c>
      <c r="J22" s="71">
        <v>22507</v>
      </c>
      <c r="K22" s="71">
        <v>0</v>
      </c>
      <c r="L22" s="71">
        <v>0</v>
      </c>
      <c r="M22" s="71">
        <v>0</v>
      </c>
      <c r="N22" s="71">
        <v>0</v>
      </c>
      <c r="O22" s="59">
        <f>'[5]M6 Tong hop Viec CHV '!$K$78</f>
        <v>4</v>
      </c>
      <c r="P22" s="60">
        <f>'[5]M7 Thop tien CHV'!$K$65</f>
        <v>22507</v>
      </c>
      <c r="Q22" s="59">
        <f t="shared" si="2"/>
        <v>0</v>
      </c>
      <c r="R22" s="59">
        <f t="shared" si="3"/>
        <v>0</v>
      </c>
      <c r="AM22" s="72" t="s">
        <v>388</v>
      </c>
    </row>
    <row r="23" spans="1:18" s="61" customFormat="1" ht="18" customHeight="1">
      <c r="A23" s="75" t="s">
        <v>77</v>
      </c>
      <c r="B23" s="76" t="s">
        <v>389</v>
      </c>
      <c r="C23" s="70">
        <f t="shared" si="5"/>
        <v>3</v>
      </c>
      <c r="D23" s="70">
        <f t="shared" si="6"/>
        <v>7826</v>
      </c>
      <c r="E23" s="70">
        <f t="shared" si="7"/>
        <v>2</v>
      </c>
      <c r="F23" s="70">
        <f t="shared" si="8"/>
        <v>3326</v>
      </c>
      <c r="G23" s="71">
        <v>3</v>
      </c>
      <c r="H23" s="71">
        <v>7826</v>
      </c>
      <c r="I23" s="71">
        <v>2</v>
      </c>
      <c r="J23" s="71">
        <v>3326</v>
      </c>
      <c r="K23" s="71">
        <v>0</v>
      </c>
      <c r="L23" s="71">
        <v>0</v>
      </c>
      <c r="M23" s="71">
        <v>0</v>
      </c>
      <c r="N23" s="71">
        <v>0</v>
      </c>
      <c r="O23" s="59">
        <f>'[5]M6 Tong hop Viec CHV '!$K$84</f>
        <v>2</v>
      </c>
      <c r="P23" s="60">
        <f>'[5]M7 Thop tien CHV'!$K$69</f>
        <v>3326</v>
      </c>
      <c r="Q23" s="59">
        <f t="shared" si="2"/>
        <v>0</v>
      </c>
      <c r="R23" s="59">
        <f t="shared" si="3"/>
        <v>0</v>
      </c>
    </row>
    <row r="24" spans="1:36" s="61" customFormat="1" ht="18" customHeight="1">
      <c r="A24" s="75" t="s">
        <v>78</v>
      </c>
      <c r="B24" s="76" t="s">
        <v>390</v>
      </c>
      <c r="C24" s="70">
        <f t="shared" si="5"/>
        <v>0</v>
      </c>
      <c r="D24" s="70">
        <f t="shared" si="6"/>
        <v>0</v>
      </c>
      <c r="E24" s="70">
        <f t="shared" si="7"/>
        <v>0</v>
      </c>
      <c r="F24" s="70">
        <f t="shared" si="8"/>
        <v>0</v>
      </c>
      <c r="G24" s="71">
        <v>0</v>
      </c>
      <c r="H24" s="71">
        <v>0</v>
      </c>
      <c r="I24" s="71">
        <v>0</v>
      </c>
      <c r="J24" s="71">
        <v>0</v>
      </c>
      <c r="K24" s="71">
        <v>0</v>
      </c>
      <c r="L24" s="71">
        <v>0</v>
      </c>
      <c r="M24" s="71">
        <v>0</v>
      </c>
      <c r="N24" s="71">
        <v>0</v>
      </c>
      <c r="O24" s="59">
        <f>'[4]M6 Tong hop Viec CHV '!$K$75</f>
        <v>0</v>
      </c>
      <c r="P24" s="60">
        <f>'[4]M7 Thop tien CHV'!$K$74</f>
        <v>0</v>
      </c>
      <c r="Q24" s="59">
        <f t="shared" si="2"/>
        <v>0</v>
      </c>
      <c r="R24" s="59">
        <f t="shared" si="3"/>
        <v>0</v>
      </c>
      <c r="AJ24" s="61" t="s">
        <v>383</v>
      </c>
    </row>
    <row r="25" spans="1:36" s="61" customFormat="1" ht="18" customHeight="1">
      <c r="A25" s="75" t="s">
        <v>101</v>
      </c>
      <c r="B25" s="76" t="s">
        <v>391</v>
      </c>
      <c r="C25" s="70">
        <f t="shared" si="5"/>
        <v>1</v>
      </c>
      <c r="D25" s="70">
        <f t="shared" si="6"/>
        <v>4300</v>
      </c>
      <c r="E25" s="70">
        <f t="shared" si="7"/>
        <v>0</v>
      </c>
      <c r="F25" s="70">
        <f t="shared" si="8"/>
        <v>4300</v>
      </c>
      <c r="G25" s="71">
        <v>0</v>
      </c>
      <c r="H25" s="71">
        <v>0</v>
      </c>
      <c r="I25" s="71">
        <v>0</v>
      </c>
      <c r="J25" s="71"/>
      <c r="K25" s="71">
        <v>1</v>
      </c>
      <c r="L25" s="71">
        <v>4300</v>
      </c>
      <c r="M25" s="71">
        <v>0</v>
      </c>
      <c r="N25" s="71">
        <v>4300</v>
      </c>
      <c r="O25" s="59">
        <f>'[5]M6 Tong hop Viec CHV '!$K$99</f>
        <v>0</v>
      </c>
      <c r="P25" s="60">
        <f>'[5]M7 Thop tien CHV'!$K$80</f>
        <v>4300</v>
      </c>
      <c r="Q25" s="59">
        <f t="shared" si="2"/>
        <v>0</v>
      </c>
      <c r="R25" s="59">
        <f t="shared" si="3"/>
        <v>0</v>
      </c>
      <c r="AJ25" s="72" t="s">
        <v>392</v>
      </c>
    </row>
    <row r="26" spans="1:44" s="61" customFormat="1" ht="18" customHeight="1">
      <c r="A26" s="75" t="s">
        <v>102</v>
      </c>
      <c r="B26" s="76" t="s">
        <v>393</v>
      </c>
      <c r="C26" s="70">
        <f t="shared" si="5"/>
        <v>3</v>
      </c>
      <c r="D26" s="70">
        <f t="shared" si="6"/>
        <v>42109</v>
      </c>
      <c r="E26" s="70">
        <f t="shared" si="7"/>
        <v>1</v>
      </c>
      <c r="F26" s="70">
        <f t="shared" si="8"/>
        <v>18249</v>
      </c>
      <c r="G26" s="78">
        <v>2</v>
      </c>
      <c r="H26" s="78">
        <v>14749</v>
      </c>
      <c r="I26" s="78">
        <v>1</v>
      </c>
      <c r="J26" s="78">
        <v>14749</v>
      </c>
      <c r="K26" s="78">
        <v>1</v>
      </c>
      <c r="L26" s="78">
        <v>27360</v>
      </c>
      <c r="M26" s="78"/>
      <c r="N26" s="78">
        <v>3500</v>
      </c>
      <c r="O26" s="81">
        <f>'[5]M6 Tong hop Viec CHV '!$K$106</f>
        <v>1</v>
      </c>
      <c r="P26" s="60">
        <f>'[5]M7 Thop tien CHV'!$K$85</f>
        <v>18249</v>
      </c>
      <c r="Q26" s="59">
        <f t="shared" si="2"/>
        <v>0</v>
      </c>
      <c r="R26" s="59">
        <f t="shared" si="3"/>
        <v>0</v>
      </c>
      <c r="AR26" s="72"/>
    </row>
    <row r="27" spans="7:14" ht="8.25" customHeight="1">
      <c r="G27" s="3"/>
      <c r="H27" s="3"/>
      <c r="I27" s="3"/>
      <c r="J27" s="3"/>
      <c r="K27" s="4"/>
      <c r="L27" s="4"/>
      <c r="M27" s="4"/>
      <c r="N27" s="4"/>
    </row>
    <row r="28" spans="1:35" s="87" customFormat="1" ht="19.5" customHeight="1">
      <c r="A28" s="42"/>
      <c r="B28" s="906" t="s">
        <v>479</v>
      </c>
      <c r="C28" s="906"/>
      <c r="D28" s="906"/>
      <c r="E28" s="906"/>
      <c r="F28" s="84"/>
      <c r="G28" s="85"/>
      <c r="H28" s="85"/>
      <c r="I28" s="85"/>
      <c r="J28" s="906" t="s">
        <v>480</v>
      </c>
      <c r="K28" s="906"/>
      <c r="L28" s="906"/>
      <c r="M28" s="906"/>
      <c r="N28" s="906"/>
      <c r="O28" s="86"/>
      <c r="P28" s="86"/>
      <c r="AG28" s="87" t="s">
        <v>395</v>
      </c>
      <c r="AI28" s="88">
        <f>82/88</f>
        <v>0.9318181818181818</v>
      </c>
    </row>
    <row r="29" spans="1:16" s="94" customFormat="1" ht="19.5" customHeight="1">
      <c r="A29" s="89"/>
      <c r="B29" s="879" t="s">
        <v>43</v>
      </c>
      <c r="C29" s="879"/>
      <c r="D29" s="879"/>
      <c r="E29" s="879"/>
      <c r="F29" s="91"/>
      <c r="G29" s="92"/>
      <c r="H29" s="92"/>
      <c r="I29" s="92"/>
      <c r="J29" s="879" t="s">
        <v>396</v>
      </c>
      <c r="K29" s="879"/>
      <c r="L29" s="879"/>
      <c r="M29" s="879"/>
      <c r="N29" s="879"/>
      <c r="O29" s="93"/>
      <c r="P29" s="93"/>
    </row>
    <row r="30" spans="1:16" s="94" customFormat="1" ht="19.5" customHeight="1">
      <c r="A30" s="89"/>
      <c r="B30" s="903"/>
      <c r="C30" s="903"/>
      <c r="D30" s="903"/>
      <c r="E30" s="91"/>
      <c r="F30" s="91"/>
      <c r="G30" s="92"/>
      <c r="H30" s="92"/>
      <c r="I30" s="92"/>
      <c r="J30" s="904"/>
      <c r="K30" s="904"/>
      <c r="L30" s="904"/>
      <c r="M30" s="904"/>
      <c r="N30" s="904"/>
      <c r="O30" s="93"/>
      <c r="P30" s="93"/>
    </row>
    <row r="31" spans="1:16" s="94" customFormat="1" ht="8.25" customHeight="1">
      <c r="A31" s="89"/>
      <c r="B31" s="95"/>
      <c r="C31" s="95" t="s">
        <v>103</v>
      </c>
      <c r="D31" s="95"/>
      <c r="E31" s="96"/>
      <c r="F31" s="96"/>
      <c r="G31" s="97"/>
      <c r="H31" s="97"/>
      <c r="I31" s="97"/>
      <c r="J31" s="95"/>
      <c r="K31" s="95"/>
      <c r="L31" s="95"/>
      <c r="M31" s="95"/>
      <c r="N31" s="95"/>
      <c r="O31" s="93"/>
      <c r="P31" s="93"/>
    </row>
    <row r="32" spans="1:16" s="94" customFormat="1" ht="9" customHeight="1">
      <c r="A32" s="89"/>
      <c r="B32" s="918" t="s">
        <v>397</v>
      </c>
      <c r="C32" s="918"/>
      <c r="D32" s="918"/>
      <c r="E32" s="918"/>
      <c r="F32" s="96"/>
      <c r="G32" s="97"/>
      <c r="H32" s="97"/>
      <c r="I32" s="97"/>
      <c r="J32" s="917" t="s">
        <v>397</v>
      </c>
      <c r="K32" s="917"/>
      <c r="L32" s="917"/>
      <c r="M32" s="917"/>
      <c r="N32" s="917"/>
      <c r="O32" s="93"/>
      <c r="P32" s="93"/>
    </row>
    <row r="33" spans="1:16" s="94" customFormat="1" ht="19.5" customHeight="1">
      <c r="A33" s="89"/>
      <c r="B33" s="879" t="s">
        <v>398</v>
      </c>
      <c r="C33" s="879"/>
      <c r="D33" s="879"/>
      <c r="E33" s="879"/>
      <c r="F33" s="91"/>
      <c r="G33" s="92"/>
      <c r="H33" s="92"/>
      <c r="I33" s="92"/>
      <c r="J33" s="90"/>
      <c r="K33" s="879" t="s">
        <v>398</v>
      </c>
      <c r="L33" s="879"/>
      <c r="M33" s="879"/>
      <c r="N33" s="90"/>
      <c r="O33" s="93"/>
      <c r="P33" s="93"/>
    </row>
    <row r="34" spans="1:16" s="94" customFormat="1" ht="19.5" customHeight="1">
      <c r="A34" s="89"/>
      <c r="B34" s="90"/>
      <c r="C34" s="90"/>
      <c r="D34" s="90"/>
      <c r="E34" s="91"/>
      <c r="F34" s="91"/>
      <c r="G34" s="92"/>
      <c r="H34" s="92"/>
      <c r="I34" s="92"/>
      <c r="J34" s="90"/>
      <c r="K34" s="90"/>
      <c r="L34" s="90"/>
      <c r="M34" s="90"/>
      <c r="N34" s="90"/>
      <c r="O34" s="93"/>
      <c r="P34" s="93"/>
    </row>
    <row r="35" spans="2:14" ht="18.75" hidden="1">
      <c r="B35" s="98"/>
      <c r="C35" s="99"/>
      <c r="D35" s="99"/>
      <c r="E35" s="99"/>
      <c r="F35" s="99"/>
      <c r="G35" s="100"/>
      <c r="H35" s="100"/>
      <c r="I35" s="100"/>
      <c r="J35" s="100"/>
      <c r="K35" s="100"/>
      <c r="L35" s="100"/>
      <c r="M35" s="100"/>
      <c r="N35" s="98"/>
    </row>
    <row r="36" spans="2:19" ht="19.5" customHeight="1">
      <c r="B36" s="877" t="s">
        <v>351</v>
      </c>
      <c r="C36" s="877"/>
      <c r="D36" s="877"/>
      <c r="E36" s="877"/>
      <c r="F36" s="100"/>
      <c r="G36" s="100"/>
      <c r="H36" s="100"/>
      <c r="I36" s="100"/>
      <c r="J36" s="878" t="s">
        <v>352</v>
      </c>
      <c r="K36" s="878"/>
      <c r="L36" s="878"/>
      <c r="M36" s="878"/>
      <c r="N36" s="878"/>
      <c r="O36" s="103"/>
      <c r="P36" s="103"/>
      <c r="Q36" s="104"/>
      <c r="R36" s="104"/>
      <c r="S36" s="104"/>
    </row>
    <row r="37" spans="2:14" ht="18.75">
      <c r="B37" s="105"/>
      <c r="C37" s="99"/>
      <c r="D37" s="99"/>
      <c r="E37" s="99"/>
      <c r="F37" s="99"/>
      <c r="G37" s="98"/>
      <c r="H37" s="98"/>
      <c r="I37" s="98"/>
      <c r="J37" s="98"/>
      <c r="K37" s="98"/>
      <c r="L37" s="98"/>
      <c r="M37" s="98"/>
      <c r="N37" s="98"/>
    </row>
    <row r="38" spans="2:11" ht="15.75">
      <c r="B38" s="51"/>
      <c r="C38" s="51"/>
      <c r="D38" s="51"/>
      <c r="E38" s="51"/>
      <c r="F38" s="51"/>
      <c r="G38" s="106"/>
      <c r="H38" s="106"/>
      <c r="I38" s="106"/>
      <c r="J38" s="106"/>
      <c r="K38" s="51"/>
    </row>
    <row r="39" spans="2:11" ht="15.75">
      <c r="B39" s="51"/>
      <c r="C39" s="51"/>
      <c r="D39" s="51"/>
      <c r="E39" s="51"/>
      <c r="F39" s="51"/>
      <c r="G39" s="106"/>
      <c r="H39" s="106"/>
      <c r="I39" s="106"/>
      <c r="J39" s="106"/>
      <c r="K39" s="51"/>
    </row>
    <row r="40" spans="2:11" ht="15.75">
      <c r="B40" s="51"/>
      <c r="C40" s="51"/>
      <c r="D40" s="51"/>
      <c r="E40" s="51"/>
      <c r="F40" s="51"/>
      <c r="G40" s="106"/>
      <c r="H40" s="106"/>
      <c r="I40" s="106"/>
      <c r="J40" s="106"/>
      <c r="K40" s="51"/>
    </row>
    <row r="41" spans="2:11" ht="15.75">
      <c r="B41" s="51"/>
      <c r="C41" s="51"/>
      <c r="D41" s="51"/>
      <c r="E41" s="51"/>
      <c r="F41" s="51"/>
      <c r="G41" s="106"/>
      <c r="H41" s="106"/>
      <c r="I41" s="106"/>
      <c r="J41" s="106"/>
      <c r="K41" s="51"/>
    </row>
    <row r="42" spans="7:10" ht="15.75">
      <c r="G42" s="106"/>
      <c r="H42" s="106"/>
      <c r="I42" s="106"/>
      <c r="J42" s="106"/>
    </row>
    <row r="43" spans="7:10" ht="15.75">
      <c r="G43" s="106"/>
      <c r="H43" s="106"/>
      <c r="I43" s="106"/>
      <c r="J43" s="106"/>
    </row>
    <row r="44" spans="7:10" ht="15.75">
      <c r="G44" s="106"/>
      <c r="H44" s="106"/>
      <c r="I44" s="106"/>
      <c r="J44" s="106"/>
    </row>
    <row r="45" spans="7:10" ht="15.75">
      <c r="G45" s="106"/>
      <c r="H45" s="106"/>
      <c r="I45" s="106"/>
      <c r="J45" s="106"/>
    </row>
  </sheetData>
  <sheetProtection/>
  <mergeCells count="42">
    <mergeCell ref="B33:E33"/>
    <mergeCell ref="K33:M33"/>
    <mergeCell ref="J32:N32"/>
    <mergeCell ref="B32:E32"/>
    <mergeCell ref="G7:J7"/>
    <mergeCell ref="K8:L8"/>
    <mergeCell ref="O6:R6"/>
    <mergeCell ref="R7:R9"/>
    <mergeCell ref="Q7:Q9"/>
    <mergeCell ref="O8:O9"/>
    <mergeCell ref="P8:P9"/>
    <mergeCell ref="G6:N6"/>
    <mergeCell ref="A2:D2"/>
    <mergeCell ref="E3:J3"/>
    <mergeCell ref="A3:D3"/>
    <mergeCell ref="B30:D30"/>
    <mergeCell ref="J30:N30"/>
    <mergeCell ref="A10:B10"/>
    <mergeCell ref="B28:E28"/>
    <mergeCell ref="J28:N28"/>
    <mergeCell ref="J29:N29"/>
    <mergeCell ref="A11:B11"/>
    <mergeCell ref="L2:N2"/>
    <mergeCell ref="L3:N3"/>
    <mergeCell ref="L4:N4"/>
    <mergeCell ref="M8:N8"/>
    <mergeCell ref="K7:N7"/>
    <mergeCell ref="D5:K5"/>
    <mergeCell ref="C6:F7"/>
    <mergeCell ref="A4:D4"/>
    <mergeCell ref="E1:K2"/>
    <mergeCell ref="A1:D1"/>
    <mergeCell ref="B36:E36"/>
    <mergeCell ref="J36:N36"/>
    <mergeCell ref="B29:E29"/>
    <mergeCell ref="E8:F8"/>
    <mergeCell ref="G8:H8"/>
    <mergeCell ref="C8:D8"/>
    <mergeCell ref="A6:B9"/>
    <mergeCell ref="A13:B13"/>
    <mergeCell ref="A12:B12"/>
    <mergeCell ref="I8:J8"/>
  </mergeCells>
  <printOptions/>
  <pageMargins left="0.55" right="0.18" top="0.23" bottom="0.25" header="0.1" footer="0.08"/>
  <pageSetup horizontalDpi="600" verticalDpi="600" orientation="landscape" paperSize="9" scale="90" r:id="rId4"/>
  <drawing r:id="rId3"/>
  <legacyDrawing r:id="rId2"/>
</worksheet>
</file>

<file path=xl/worksheets/sheet20.xml><?xml version="1.0" encoding="utf-8"?>
<worksheet xmlns="http://schemas.openxmlformats.org/spreadsheetml/2006/main" xmlns:r="http://schemas.openxmlformats.org/officeDocument/2006/relationships">
  <sheetPr>
    <tabColor indexed="48"/>
  </sheetPr>
  <dimension ref="A1:C40"/>
  <sheetViews>
    <sheetView showZeros="0" tabSelected="1" zoomScale="85" zoomScaleNormal="85" zoomScaleSheetLayoutView="85" zoomScalePageLayoutView="0" workbookViewId="0" topLeftCell="A1">
      <selection activeCell="C6" sqref="C6"/>
    </sheetView>
  </sheetViews>
  <sheetFormatPr defaultColWidth="9.00390625" defaultRowHeight="15.75"/>
  <cols>
    <col min="1" max="1" width="4.25390625" style="425" customWidth="1"/>
    <col min="2" max="2" width="46.375" style="425" customWidth="1"/>
    <col min="3" max="3" width="40.00390625" style="425" customWidth="1"/>
    <col min="4" max="16384" width="9.00390625" style="425" customWidth="1"/>
  </cols>
  <sheetData>
    <row r="1" spans="1:3" s="439" customFormat="1" ht="36" customHeight="1">
      <c r="A1" s="1197" t="s">
        <v>205</v>
      </c>
      <c r="B1" s="1198"/>
      <c r="C1" s="1198"/>
    </row>
    <row r="2" spans="1:3" s="478" customFormat="1" ht="19.5" customHeight="1">
      <c r="A2" s="1199" t="s">
        <v>70</v>
      </c>
      <c r="B2" s="1200"/>
      <c r="C2" s="477" t="s">
        <v>341</v>
      </c>
    </row>
    <row r="3" spans="1:3" s="447" customFormat="1" ht="18.75" customHeight="1">
      <c r="A3" s="1215" t="s">
        <v>6</v>
      </c>
      <c r="B3" s="1216"/>
      <c r="C3" s="444">
        <v>1</v>
      </c>
    </row>
    <row r="4" spans="1:3" s="447" customFormat="1" ht="19.5" customHeight="1">
      <c r="A4" s="444" t="s">
        <v>52</v>
      </c>
      <c r="B4" s="537" t="s">
        <v>572</v>
      </c>
      <c r="C4" s="404">
        <f>C5+C6+C7+C8+C9+C10+C11+C12+C13</f>
        <v>25139945</v>
      </c>
    </row>
    <row r="5" spans="1:3" s="26" customFormat="1" ht="19.5" customHeight="1">
      <c r="A5" s="448" t="s">
        <v>54</v>
      </c>
      <c r="B5" s="538" t="s">
        <v>168</v>
      </c>
      <c r="C5" s="408"/>
    </row>
    <row r="6" spans="1:3" s="26" customFormat="1" ht="19.5" customHeight="1">
      <c r="A6" s="449" t="s">
        <v>55</v>
      </c>
      <c r="B6" s="538" t="s">
        <v>170</v>
      </c>
      <c r="C6" s="408">
        <v>6120450</v>
      </c>
    </row>
    <row r="7" spans="1:3" s="26" customFormat="1" ht="19.5" customHeight="1">
      <c r="A7" s="449" t="s">
        <v>141</v>
      </c>
      <c r="B7" s="538" t="s">
        <v>180</v>
      </c>
      <c r="C7" s="408">
        <f>'04'!C21-PT04!C6</f>
        <v>19019495</v>
      </c>
    </row>
    <row r="8" spans="1:3" s="26" customFormat="1" ht="19.5" customHeight="1">
      <c r="A8" s="449" t="s">
        <v>143</v>
      </c>
      <c r="B8" s="538" t="s">
        <v>172</v>
      </c>
      <c r="C8" s="408"/>
    </row>
    <row r="9" spans="1:3" s="26" customFormat="1" ht="19.5" customHeight="1">
      <c r="A9" s="449" t="s">
        <v>145</v>
      </c>
      <c r="B9" s="538" t="s">
        <v>156</v>
      </c>
      <c r="C9" s="408"/>
    </row>
    <row r="10" spans="1:3" s="26" customFormat="1" ht="19.5" customHeight="1">
      <c r="A10" s="449" t="s">
        <v>147</v>
      </c>
      <c r="B10" s="538" t="s">
        <v>184</v>
      </c>
      <c r="C10" s="408"/>
    </row>
    <row r="11" spans="1:3" s="26" customFormat="1" ht="19.5" customHeight="1">
      <c r="A11" s="449" t="s">
        <v>149</v>
      </c>
      <c r="B11" s="538" t="s">
        <v>158</v>
      </c>
      <c r="C11" s="408"/>
    </row>
    <row r="12" spans="1:3" s="450" customFormat="1" ht="19.5" customHeight="1">
      <c r="A12" s="449" t="s">
        <v>185</v>
      </c>
      <c r="B12" s="538" t="s">
        <v>186</v>
      </c>
      <c r="C12" s="408"/>
    </row>
    <row r="13" spans="1:3" s="450" customFormat="1" ht="19.5" customHeight="1">
      <c r="A13" s="449" t="s">
        <v>575</v>
      </c>
      <c r="B13" s="538" t="s">
        <v>160</v>
      </c>
      <c r="C13" s="408"/>
    </row>
    <row r="14" spans="1:3" s="450" customFormat="1" ht="19.5" customHeight="1">
      <c r="A14" s="444" t="s">
        <v>53</v>
      </c>
      <c r="B14" s="537" t="s">
        <v>573</v>
      </c>
      <c r="C14" s="404">
        <f>C15+C16</f>
        <v>28969198</v>
      </c>
    </row>
    <row r="15" spans="1:3" s="450" customFormat="1" ht="19.5" customHeight="1">
      <c r="A15" s="448" t="s">
        <v>56</v>
      </c>
      <c r="B15" s="538" t="s">
        <v>187</v>
      </c>
      <c r="C15" s="408">
        <f>'04'!C22</f>
        <v>28969198</v>
      </c>
    </row>
    <row r="16" spans="1:3" s="450" customFormat="1" ht="19.5" customHeight="1">
      <c r="A16" s="448" t="s">
        <v>57</v>
      </c>
      <c r="B16" s="538" t="s">
        <v>160</v>
      </c>
      <c r="C16" s="408"/>
    </row>
    <row r="17" spans="1:3" s="447" customFormat="1" ht="19.5" customHeight="1">
      <c r="A17" s="444" t="s">
        <v>58</v>
      </c>
      <c r="B17" s="552" t="s">
        <v>150</v>
      </c>
      <c r="C17" s="404">
        <f>C18+C19+C20</f>
        <v>1892677</v>
      </c>
    </row>
    <row r="18" spans="1:3" ht="19.5" customHeight="1">
      <c r="A18" s="448" t="s">
        <v>161</v>
      </c>
      <c r="B18" s="538" t="s">
        <v>188</v>
      </c>
      <c r="C18" s="408">
        <f>'04'!C24</f>
        <v>1892677</v>
      </c>
    </row>
    <row r="19" spans="1:3" s="26" customFormat="1" ht="30">
      <c r="A19" s="449" t="s">
        <v>163</v>
      </c>
      <c r="B19" s="538" t="s">
        <v>164</v>
      </c>
      <c r="C19" s="408"/>
    </row>
    <row r="20" spans="1:3" s="26" customFormat="1" ht="30" customHeight="1">
      <c r="A20" s="449" t="s">
        <v>165</v>
      </c>
      <c r="B20" s="538" t="s">
        <v>166</v>
      </c>
      <c r="C20" s="408"/>
    </row>
    <row r="21" spans="1:3" s="26" customFormat="1" ht="19.5" customHeight="1">
      <c r="A21" s="449" t="s">
        <v>73</v>
      </c>
      <c r="B21" s="537" t="s">
        <v>570</v>
      </c>
      <c r="C21" s="404">
        <f>C22+C23+C24+C25+C26+C27+C28</f>
        <v>53334219</v>
      </c>
    </row>
    <row r="22" spans="1:3" s="26" customFormat="1" ht="19.5" customHeight="1">
      <c r="A22" s="449" t="s">
        <v>167</v>
      </c>
      <c r="B22" s="538" t="s">
        <v>168</v>
      </c>
      <c r="C22" s="408"/>
    </row>
    <row r="23" spans="1:3" s="26" customFormat="1" ht="19.5" customHeight="1">
      <c r="A23" s="449" t="s">
        <v>169</v>
      </c>
      <c r="B23" s="538" t="s">
        <v>170</v>
      </c>
      <c r="C23" s="408"/>
    </row>
    <row r="24" spans="1:3" s="26" customFormat="1" ht="19.5" customHeight="1">
      <c r="A24" s="449" t="s">
        <v>171</v>
      </c>
      <c r="B24" s="538" t="s">
        <v>189</v>
      </c>
      <c r="C24" s="408">
        <f>'04'!C19</f>
        <v>53334219</v>
      </c>
    </row>
    <row r="25" spans="1:3" s="26" customFormat="1" ht="19.5" customHeight="1">
      <c r="A25" s="449" t="s">
        <v>173</v>
      </c>
      <c r="B25" s="538" t="s">
        <v>155</v>
      </c>
      <c r="C25" s="408"/>
    </row>
    <row r="26" spans="1:3" s="26" customFormat="1" ht="19.5" customHeight="1">
      <c r="A26" s="449" t="s">
        <v>174</v>
      </c>
      <c r="B26" s="538" t="s">
        <v>190</v>
      </c>
      <c r="C26" s="408"/>
    </row>
    <row r="27" spans="1:3" s="26" customFormat="1" ht="19.5" customHeight="1">
      <c r="A27" s="449" t="s">
        <v>175</v>
      </c>
      <c r="B27" s="538" t="s">
        <v>158</v>
      </c>
      <c r="C27" s="408"/>
    </row>
    <row r="28" spans="1:3" s="26" customFormat="1" ht="19.5" customHeight="1">
      <c r="A28" s="449" t="s">
        <v>191</v>
      </c>
      <c r="B28" s="538" t="s">
        <v>192</v>
      </c>
      <c r="C28" s="408"/>
    </row>
    <row r="29" spans="1:3" s="26" customFormat="1" ht="19.5" customHeight="1">
      <c r="A29" s="444" t="s">
        <v>74</v>
      </c>
      <c r="B29" s="537" t="s">
        <v>574</v>
      </c>
      <c r="C29" s="404">
        <f>C30+C31+C32</f>
        <v>1687761641</v>
      </c>
    </row>
    <row r="30" spans="1:3" ht="19.5" customHeight="1">
      <c r="A30" s="449" t="s">
        <v>177</v>
      </c>
      <c r="B30" s="538" t="s">
        <v>168</v>
      </c>
      <c r="C30" s="408">
        <f>'04'!C25-PT04!C32-PT04!C31</f>
        <v>1597057209</v>
      </c>
    </row>
    <row r="31" spans="1:3" s="26" customFormat="1" ht="19.5" customHeight="1">
      <c r="A31" s="449" t="s">
        <v>178</v>
      </c>
      <c r="B31" s="538" t="s">
        <v>170</v>
      </c>
      <c r="C31" s="408">
        <f>'[16]Phân tich chỉ tiêu Mẫu 04.THA'!$C$30+'[12]Phân tich chỉ tiêu Mẫu 04.THA'!$C$31</f>
        <v>62534104</v>
      </c>
    </row>
    <row r="32" spans="1:3" s="26" customFormat="1" ht="19.5" customHeight="1">
      <c r="A32" s="449" t="s">
        <v>179</v>
      </c>
      <c r="B32" s="538" t="s">
        <v>189</v>
      </c>
      <c r="C32" s="408">
        <f>'[16]Phân tich chỉ tiêu Mẫu 04.THA'!$C$31+'[12]Phân tich chỉ tiêu Mẫu 04.THA'!$C$32</f>
        <v>28170328</v>
      </c>
    </row>
    <row r="33" spans="1:3" s="26" customFormat="1" ht="15.75">
      <c r="A33" s="451"/>
      <c r="B33" s="452"/>
      <c r="C33" s="452"/>
    </row>
    <row r="34" spans="1:3" s="410" customFormat="1" ht="18.75">
      <c r="A34" s="1218"/>
      <c r="B34" s="1218"/>
      <c r="C34" s="539" t="str">
        <f>'Thong tin'!B8</f>
        <v>Lâm Đồng, ngày 07 tháng 01 năm 2019</v>
      </c>
    </row>
    <row r="35" spans="1:3" s="479" customFormat="1" ht="18.75">
      <c r="A35" s="1205" t="s">
        <v>4</v>
      </c>
      <c r="B35" s="1205"/>
      <c r="C35" s="540" t="str">
        <f>'Thong tin'!B7</f>
        <v>CỤC TRƯỞNG</v>
      </c>
    </row>
    <row r="36" spans="1:3" s="410" customFormat="1" ht="18.75">
      <c r="A36" s="561"/>
      <c r="B36" s="542"/>
      <c r="C36" s="542"/>
    </row>
    <row r="37" spans="1:3" s="410" customFormat="1" ht="18.75">
      <c r="A37" s="541"/>
      <c r="B37" s="542"/>
      <c r="C37" s="542"/>
    </row>
    <row r="38" spans="1:3" s="410" customFormat="1" ht="15.75">
      <c r="A38" s="541"/>
      <c r="B38" s="541"/>
      <c r="C38" s="541"/>
    </row>
    <row r="39" spans="1:3" ht="15.75">
      <c r="A39" s="544"/>
      <c r="B39" s="545"/>
      <c r="C39" s="546"/>
    </row>
    <row r="40" spans="1:3" s="447" customFormat="1" ht="18.75">
      <c r="A40" s="1204" t="str">
        <f>'Thong tin'!B5</f>
        <v>Phạm Ngọc Hoa</v>
      </c>
      <c r="B40" s="1204"/>
      <c r="C40" s="548" t="str">
        <f>'Thong tin'!B6</f>
        <v>Trần Hữu Thọ </v>
      </c>
    </row>
  </sheetData>
  <sheetProtection/>
  <mergeCells count="6">
    <mergeCell ref="A3:B3"/>
    <mergeCell ref="A40:B40"/>
    <mergeCell ref="A34:B34"/>
    <mergeCell ref="A35:B35"/>
    <mergeCell ref="A2:B2"/>
    <mergeCell ref="A1:C1"/>
  </mergeCells>
  <printOptions/>
  <pageMargins left="0.41" right="0.25" top="0.33" bottom="0.33" header="0.5" footer="0.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63"/>
  </sheetPr>
  <dimension ref="A1:U541"/>
  <sheetViews>
    <sheetView showZeros="0" view="pageLayout" zoomScaleNormal="80" zoomScaleSheetLayoutView="85" workbookViewId="0" topLeftCell="B16">
      <selection activeCell="S26" sqref="S26"/>
    </sheetView>
  </sheetViews>
  <sheetFormatPr defaultColWidth="9.00390625" defaultRowHeight="15.75"/>
  <cols>
    <col min="1" max="1" width="4.875" style="484" customWidth="1"/>
    <col min="2" max="2" width="23.25390625" style="484" customWidth="1"/>
    <col min="3" max="3" width="16.375" style="484" customWidth="1"/>
    <col min="4" max="4" width="12.125" style="484" customWidth="1"/>
    <col min="5" max="8" width="9.375" style="484" customWidth="1"/>
    <col min="9" max="9" width="10.125" style="484" customWidth="1"/>
    <col min="10" max="10" width="9.375" style="484" customWidth="1"/>
    <col min="11" max="11" width="12.25390625" style="484" customWidth="1"/>
    <col min="12" max="12" width="13.375" style="484" customWidth="1"/>
    <col min="13" max="13" width="11.375" style="483" hidden="1" customWidth="1"/>
    <col min="14" max="14" width="18.125" style="483" hidden="1" customWidth="1"/>
    <col min="15" max="15" width="10.875" style="483" hidden="1" customWidth="1"/>
    <col min="16" max="16" width="13.25390625" style="483" hidden="1" customWidth="1"/>
    <col min="17" max="17" width="0" style="483" hidden="1" customWidth="1"/>
    <col min="18" max="18" width="9.50390625" style="483" hidden="1" customWidth="1"/>
    <col min="19" max="19" width="11.75390625" style="484" customWidth="1"/>
    <col min="20" max="20" width="13.375" style="484" customWidth="1"/>
    <col min="21" max="21" width="13.25390625" style="484" bestFit="1" customWidth="1"/>
    <col min="22" max="16384" width="9.00390625" style="484" customWidth="1"/>
  </cols>
  <sheetData>
    <row r="1" spans="1:13" ht="21" customHeight="1">
      <c r="A1" s="1269" t="s">
        <v>33</v>
      </c>
      <c r="B1" s="1270"/>
      <c r="C1" s="481"/>
      <c r="D1" s="1246" t="s">
        <v>79</v>
      </c>
      <c r="E1" s="1246"/>
      <c r="F1" s="1246"/>
      <c r="G1" s="1246"/>
      <c r="H1" s="1246"/>
      <c r="I1" s="1246"/>
      <c r="J1" s="1246"/>
      <c r="K1" s="1272" t="s">
        <v>557</v>
      </c>
      <c r="L1" s="1272"/>
      <c r="M1" s="482"/>
    </row>
    <row r="2" spans="1:13" ht="16.5" customHeight="1">
      <c r="A2" s="1210" t="s">
        <v>343</v>
      </c>
      <c r="B2" s="1210"/>
      <c r="C2" s="1210"/>
      <c r="D2" s="1246" t="s">
        <v>215</v>
      </c>
      <c r="E2" s="1246"/>
      <c r="F2" s="1246"/>
      <c r="G2" s="1246"/>
      <c r="H2" s="1246"/>
      <c r="I2" s="1246"/>
      <c r="J2" s="1246"/>
      <c r="K2" s="1273" t="str">
        <f>'Thong tin'!B4</f>
        <v>Cục Thi hành án dân sự tỉnh Lâm Đồng </v>
      </c>
      <c r="L2" s="1273"/>
      <c r="M2" s="485"/>
    </row>
    <row r="3" spans="1:13" ht="16.5" customHeight="1">
      <c r="A3" s="1210" t="s">
        <v>344</v>
      </c>
      <c r="B3" s="1210"/>
      <c r="C3" s="416"/>
      <c r="D3" s="1271" t="str">
        <f>'Thong tin'!B3</f>
        <v>03 tháng / năm 2019</v>
      </c>
      <c r="E3" s="1271"/>
      <c r="F3" s="1271"/>
      <c r="G3" s="1271"/>
      <c r="H3" s="1271"/>
      <c r="I3" s="1271"/>
      <c r="J3" s="1271"/>
      <c r="K3" s="1272" t="s">
        <v>523</v>
      </c>
      <c r="L3" s="1272"/>
      <c r="M3" s="482"/>
    </row>
    <row r="4" spans="1:13" ht="13.5" customHeight="1">
      <c r="A4" s="437" t="s">
        <v>119</v>
      </c>
      <c r="B4" s="437"/>
      <c r="C4" s="422"/>
      <c r="D4" s="486"/>
      <c r="E4" s="486"/>
      <c r="F4" s="487"/>
      <c r="G4" s="487"/>
      <c r="H4" s="487"/>
      <c r="I4" s="487"/>
      <c r="J4" s="487"/>
      <c r="K4" s="1256" t="s">
        <v>411</v>
      </c>
      <c r="L4" s="1256"/>
      <c r="M4" s="485"/>
    </row>
    <row r="5" spans="1:13" ht="14.25" customHeight="1">
      <c r="A5" s="486"/>
      <c r="B5" s="486" t="s">
        <v>94</v>
      </c>
      <c r="C5" s="486"/>
      <c r="D5" s="486"/>
      <c r="E5" s="1268" t="s">
        <v>522</v>
      </c>
      <c r="F5" s="1268"/>
      <c r="G5" s="1268"/>
      <c r="H5" s="1268"/>
      <c r="I5" s="1268"/>
      <c r="J5" s="486"/>
      <c r="K5" s="1231" t="s">
        <v>194</v>
      </c>
      <c r="L5" s="1231"/>
      <c r="M5" s="482"/>
    </row>
    <row r="6" spans="1:16" ht="20.25" customHeight="1">
      <c r="A6" s="870" t="s">
        <v>71</v>
      </c>
      <c r="B6" s="871"/>
      <c r="C6" s="1229" t="s">
        <v>38</v>
      </c>
      <c r="D6" s="1235" t="s">
        <v>338</v>
      </c>
      <c r="E6" s="1235"/>
      <c r="F6" s="1235"/>
      <c r="G6" s="1235"/>
      <c r="H6" s="1235"/>
      <c r="I6" s="1235"/>
      <c r="J6" s="1235"/>
      <c r="K6" s="1235"/>
      <c r="L6" s="1235"/>
      <c r="M6" s="485"/>
      <c r="N6" s="1223" t="s">
        <v>519</v>
      </c>
      <c r="O6" s="1223"/>
      <c r="P6" s="1223"/>
    </row>
    <row r="7" spans="1:13" ht="20.25" customHeight="1">
      <c r="A7" s="872"/>
      <c r="B7" s="873"/>
      <c r="C7" s="1229"/>
      <c r="D7" s="1257" t="s">
        <v>206</v>
      </c>
      <c r="E7" s="1258"/>
      <c r="F7" s="1258"/>
      <c r="G7" s="1258"/>
      <c r="H7" s="1258"/>
      <c r="I7" s="1258"/>
      <c r="J7" s="1259"/>
      <c r="K7" s="1260" t="s">
        <v>207</v>
      </c>
      <c r="L7" s="1260" t="s">
        <v>208</v>
      </c>
      <c r="M7" s="482"/>
    </row>
    <row r="8" spans="1:13" ht="20.25" customHeight="1">
      <c r="A8" s="872"/>
      <c r="B8" s="873"/>
      <c r="C8" s="1229"/>
      <c r="D8" s="1275" t="s">
        <v>37</v>
      </c>
      <c r="E8" s="1265" t="s">
        <v>7</v>
      </c>
      <c r="F8" s="1266"/>
      <c r="G8" s="1266"/>
      <c r="H8" s="1266"/>
      <c r="I8" s="1266"/>
      <c r="J8" s="1267"/>
      <c r="K8" s="1261"/>
      <c r="L8" s="1263"/>
      <c r="M8" s="482"/>
    </row>
    <row r="9" spans="1:16" ht="20.25" customHeight="1">
      <c r="A9" s="1250"/>
      <c r="B9" s="1251"/>
      <c r="C9" s="1229"/>
      <c r="D9" s="1275"/>
      <c r="E9" s="569" t="s">
        <v>209</v>
      </c>
      <c r="F9" s="569" t="s">
        <v>210</v>
      </c>
      <c r="G9" s="569" t="s">
        <v>211</v>
      </c>
      <c r="H9" s="569" t="s">
        <v>212</v>
      </c>
      <c r="I9" s="569" t="s">
        <v>345</v>
      </c>
      <c r="J9" s="569" t="s">
        <v>213</v>
      </c>
      <c r="K9" s="1262"/>
      <c r="L9" s="1264"/>
      <c r="M9" s="1224" t="s">
        <v>501</v>
      </c>
      <c r="N9" s="1224"/>
      <c r="O9" s="1224"/>
      <c r="P9" s="1224"/>
    </row>
    <row r="10" spans="1:20" s="494" customFormat="1" ht="20.25" customHeight="1">
      <c r="A10" s="1225" t="s">
        <v>6</v>
      </c>
      <c r="B10" s="1226"/>
      <c r="C10" s="489">
        <v>1</v>
      </c>
      <c r="D10" s="490">
        <v>2</v>
      </c>
      <c r="E10" s="489">
        <v>3</v>
      </c>
      <c r="F10" s="490">
        <v>4</v>
      </c>
      <c r="G10" s="489">
        <v>5</v>
      </c>
      <c r="H10" s="490">
        <v>6</v>
      </c>
      <c r="I10" s="489">
        <v>7</v>
      </c>
      <c r="J10" s="490">
        <v>8</v>
      </c>
      <c r="K10" s="489">
        <v>9</v>
      </c>
      <c r="L10" s="490">
        <v>10</v>
      </c>
      <c r="M10" s="491" t="s">
        <v>502</v>
      </c>
      <c r="N10" s="492" t="s">
        <v>505</v>
      </c>
      <c r="O10" s="492" t="s">
        <v>503</v>
      </c>
      <c r="P10" s="492" t="s">
        <v>504</v>
      </c>
      <c r="Q10" s="493"/>
      <c r="R10" s="493"/>
      <c r="S10" s="494" t="s">
        <v>749</v>
      </c>
      <c r="T10" s="494" t="s">
        <v>750</v>
      </c>
    </row>
    <row r="11" spans="1:20" s="495" customFormat="1" ht="30" customHeight="1">
      <c r="A11" s="521" t="s">
        <v>0</v>
      </c>
      <c r="B11" s="430" t="s">
        <v>131</v>
      </c>
      <c r="C11" s="665">
        <f>D11+K11+L11</f>
        <v>2795978758</v>
      </c>
      <c r="D11" s="665">
        <f>E11+F11+G11+H11+I11+J11</f>
        <v>121321928</v>
      </c>
      <c r="E11" s="665">
        <f aca="true" t="shared" si="0" ref="E11:L11">E12+E13</f>
        <v>40929954</v>
      </c>
      <c r="F11" s="665">
        <f t="shared" si="0"/>
        <v>681665</v>
      </c>
      <c r="G11" s="665">
        <f t="shared" si="0"/>
        <v>21589314</v>
      </c>
      <c r="H11" s="665">
        <f t="shared" si="0"/>
        <v>19039285</v>
      </c>
      <c r="I11" s="665">
        <f t="shared" si="0"/>
        <v>33961344</v>
      </c>
      <c r="J11" s="665">
        <f t="shared" si="0"/>
        <v>5120366</v>
      </c>
      <c r="K11" s="665">
        <f t="shared" si="0"/>
        <v>1589831581</v>
      </c>
      <c r="L11" s="665">
        <f t="shared" si="0"/>
        <v>1084825249</v>
      </c>
      <c r="M11" s="404">
        <f>'03'!C11+'04'!C11</f>
        <v>2795978758</v>
      </c>
      <c r="N11" s="404">
        <f>C11-M11</f>
        <v>0</v>
      </c>
      <c r="O11" s="404">
        <f>'07'!C11</f>
        <v>2795978758</v>
      </c>
      <c r="P11" s="404">
        <f>C11-O11</f>
        <v>0</v>
      </c>
      <c r="Q11" s="390"/>
      <c r="R11" s="390"/>
      <c r="S11" s="692">
        <f>D11-'03'!C11</f>
        <v>0</v>
      </c>
      <c r="T11" s="693">
        <f>('05'!L11+'05'!K11)-'04'!C11</f>
        <v>0</v>
      </c>
    </row>
    <row r="12" spans="1:21" s="495" customFormat="1" ht="30" customHeight="1">
      <c r="A12" s="522">
        <v>1</v>
      </c>
      <c r="B12" s="433" t="s">
        <v>132</v>
      </c>
      <c r="C12" s="665">
        <f aca="true" t="shared" si="1" ref="C12:C26">D12+K12+L12</f>
        <v>2553788289</v>
      </c>
      <c r="D12" s="665">
        <f aca="true" t="shared" si="2" ref="D12:D26">E12+F12+G12+H12+I12+J12</f>
        <v>93772000</v>
      </c>
      <c r="E12" s="514">
        <f>'[10]Về tiền theo đối tượng Mẫu 05'!$E$12</f>
        <v>33440231</v>
      </c>
      <c r="F12" s="514">
        <f>'[10]Về tiền theo đối tượng Mẫu 05'!$F$12</f>
        <v>616524</v>
      </c>
      <c r="G12" s="514">
        <f>'[10]Về tiền theo đối tượng Mẫu 05'!$G$12</f>
        <v>19534503</v>
      </c>
      <c r="H12" s="514">
        <f>'[10]Về tiền theo đối tượng Mẫu 05'!$H$12</f>
        <v>18281644</v>
      </c>
      <c r="I12" s="514">
        <f>'[10]Về tiền theo đối tượng Mẫu 05'!$I$12</f>
        <v>17555293</v>
      </c>
      <c r="J12" s="514">
        <f>'[10]Về tiền theo đối tượng Mẫu 05'!$J$12</f>
        <v>4343805</v>
      </c>
      <c r="K12" s="514">
        <f>'[10]Về tiền theo đối tượng Mẫu 05'!$K$12</f>
        <v>1524583663</v>
      </c>
      <c r="L12" s="514">
        <f>'[10]Về tiền theo đối tượng Mẫu 05'!$L$12</f>
        <v>935432626</v>
      </c>
      <c r="M12" s="408">
        <f>'03'!C12+'04'!C12</f>
        <v>2553788289</v>
      </c>
      <c r="N12" s="408">
        <f aca="true" t="shared" si="3" ref="N12:N26">C12-M12</f>
        <v>0</v>
      </c>
      <c r="O12" s="408">
        <f>'07'!D11</f>
        <v>2553788289</v>
      </c>
      <c r="P12" s="408">
        <f aca="true" t="shared" si="4" ref="P12:P26">C12-O12</f>
        <v>0</v>
      </c>
      <c r="Q12" s="402"/>
      <c r="R12" s="431"/>
      <c r="S12" s="692">
        <f>D12-'03'!C12</f>
        <v>0</v>
      </c>
      <c r="T12" s="693">
        <f>('05'!L12+'05'!K12)-'04'!C12</f>
        <v>0</v>
      </c>
      <c r="U12" s="706"/>
    </row>
    <row r="13" spans="1:20" s="495" customFormat="1" ht="30" customHeight="1">
      <c r="A13" s="522">
        <v>2</v>
      </c>
      <c r="B13" s="433" t="s">
        <v>133</v>
      </c>
      <c r="C13" s="665">
        <f t="shared" si="1"/>
        <v>242190469</v>
      </c>
      <c r="D13" s="665">
        <f t="shared" si="2"/>
        <v>27549928</v>
      </c>
      <c r="E13" s="514">
        <f>'[10]Về tiền theo đối tượng Mẫu 05'!$E$13</f>
        <v>7489723</v>
      </c>
      <c r="F13" s="514">
        <f>'[10]Về tiền theo đối tượng Mẫu 05'!$F$13</f>
        <v>65141</v>
      </c>
      <c r="G13" s="514">
        <f>'[10]Về tiền theo đối tượng Mẫu 05'!$G$13</f>
        <v>2054811</v>
      </c>
      <c r="H13" s="514">
        <f>'[10]Về tiền theo đối tượng Mẫu 05'!$H$13</f>
        <v>757641</v>
      </c>
      <c r="I13" s="514">
        <f>'[10]Về tiền theo đối tượng Mẫu 05'!$I$13</f>
        <v>16406051</v>
      </c>
      <c r="J13" s="514">
        <f>'[10]Về tiền theo đối tượng Mẫu 05'!$J$13</f>
        <v>776561</v>
      </c>
      <c r="K13" s="514">
        <f>'[10]Về tiền theo đối tượng Mẫu 05'!$K$13</f>
        <v>65247918</v>
      </c>
      <c r="L13" s="514">
        <f>'[10]Về tiền theo đối tượng Mẫu 05'!$L$13</f>
        <v>149392623</v>
      </c>
      <c r="M13" s="408">
        <f>'03'!C13+'04'!C13</f>
        <v>242190469</v>
      </c>
      <c r="N13" s="408">
        <f t="shared" si="3"/>
        <v>0</v>
      </c>
      <c r="O13" s="408">
        <f>'07'!E11</f>
        <v>242190469</v>
      </c>
      <c r="P13" s="408">
        <f t="shared" si="4"/>
        <v>0</v>
      </c>
      <c r="Q13" s="402"/>
      <c r="R13" s="431"/>
      <c r="S13" s="692">
        <f>D13-'03'!C13</f>
        <v>0</v>
      </c>
      <c r="T13" s="693">
        <f>('05'!L13+'05'!K13)-'04'!C13</f>
        <v>0</v>
      </c>
    </row>
    <row r="14" spans="1:20" s="495" customFormat="1" ht="30" customHeight="1">
      <c r="A14" s="523" t="s">
        <v>1</v>
      </c>
      <c r="B14" s="395" t="s">
        <v>134</v>
      </c>
      <c r="C14" s="665">
        <f t="shared" si="1"/>
        <v>50510836</v>
      </c>
      <c r="D14" s="665">
        <f t="shared" si="2"/>
        <v>189893</v>
      </c>
      <c r="E14" s="507">
        <f>'[10]Về tiền theo đối tượng Mẫu 05'!$E$14</f>
        <v>32515</v>
      </c>
      <c r="F14" s="507">
        <f>'[10]Về tiền theo đối tượng Mẫu 05'!$F$14</f>
        <v>0</v>
      </c>
      <c r="G14" s="507">
        <f>'[10]Về tiền theo đối tượng Mẫu 05'!$G$14</f>
        <v>156778</v>
      </c>
      <c r="H14" s="507">
        <f>'[10]Về tiền theo đối tượng Mẫu 05'!$H$14</f>
        <v>600</v>
      </c>
      <c r="I14" s="507">
        <f>'[10]Về tiền theo đối tượng Mẫu 05'!$I$14</f>
        <v>0</v>
      </c>
      <c r="J14" s="507">
        <f>'[10]Về tiền theo đối tượng Mẫu 05'!$J$14</f>
        <v>0</v>
      </c>
      <c r="K14" s="507">
        <f>'[10]Về tiền theo đối tượng Mẫu 05'!$K$14</f>
        <v>50229443</v>
      </c>
      <c r="L14" s="507">
        <f>'[10]Về tiền theo đối tượng Mẫu 05'!$L$14</f>
        <v>91500</v>
      </c>
      <c r="M14" s="408">
        <f>'03'!C14+'04'!C14</f>
        <v>50510836</v>
      </c>
      <c r="N14" s="408">
        <f t="shared" si="3"/>
        <v>0</v>
      </c>
      <c r="O14" s="408">
        <f>'07'!F11</f>
        <v>50510836</v>
      </c>
      <c r="P14" s="408">
        <f t="shared" si="4"/>
        <v>0</v>
      </c>
      <c r="Q14" s="390"/>
      <c r="R14" s="431"/>
      <c r="S14" s="692">
        <f>D14-'03'!C14</f>
        <v>0</v>
      </c>
      <c r="T14" s="693">
        <f>('05'!L14+'05'!K14)-'04'!C14</f>
        <v>0</v>
      </c>
    </row>
    <row r="15" spans="1:20" s="495" customFormat="1" ht="30" customHeight="1">
      <c r="A15" s="523" t="s">
        <v>9</v>
      </c>
      <c r="B15" s="395" t="s">
        <v>135</v>
      </c>
      <c r="C15" s="665">
        <f t="shared" si="1"/>
        <v>0</v>
      </c>
      <c r="D15" s="665">
        <f t="shared" si="2"/>
        <v>0</v>
      </c>
      <c r="E15" s="507"/>
      <c r="F15" s="507"/>
      <c r="G15" s="507"/>
      <c r="H15" s="507"/>
      <c r="I15" s="507"/>
      <c r="J15" s="507"/>
      <c r="K15" s="507"/>
      <c r="L15" s="507"/>
      <c r="M15" s="408">
        <f>'03'!C15+'04'!C15</f>
        <v>0</v>
      </c>
      <c r="N15" s="408">
        <f t="shared" si="3"/>
        <v>0</v>
      </c>
      <c r="O15" s="408">
        <f>'07'!G11</f>
        <v>0</v>
      </c>
      <c r="P15" s="408">
        <f t="shared" si="4"/>
        <v>0</v>
      </c>
      <c r="Q15" s="390"/>
      <c r="R15" s="390"/>
      <c r="S15" s="692">
        <f>D15-'03'!C15</f>
        <v>0</v>
      </c>
      <c r="T15" s="693">
        <f>('05'!L15+'05'!K15)-'04'!C15</f>
        <v>0</v>
      </c>
    </row>
    <row r="16" spans="1:20" s="495" customFormat="1" ht="30" customHeight="1">
      <c r="A16" s="523" t="s">
        <v>136</v>
      </c>
      <c r="B16" s="395" t="s">
        <v>137</v>
      </c>
      <c r="C16" s="665">
        <f>C11-C14-C15</f>
        <v>2745467922</v>
      </c>
      <c r="D16" s="665">
        <f aca="true" t="shared" si="5" ref="D16:L16">D11-D14-D15</f>
        <v>121132035</v>
      </c>
      <c r="E16" s="665">
        <f t="shared" si="5"/>
        <v>40897439</v>
      </c>
      <c r="F16" s="665">
        <f t="shared" si="5"/>
        <v>681665</v>
      </c>
      <c r="G16" s="665">
        <f t="shared" si="5"/>
        <v>21432536</v>
      </c>
      <c r="H16" s="665">
        <f t="shared" si="5"/>
        <v>19038685</v>
      </c>
      <c r="I16" s="665">
        <f t="shared" si="5"/>
        <v>33961344</v>
      </c>
      <c r="J16" s="665">
        <f t="shared" si="5"/>
        <v>5120366</v>
      </c>
      <c r="K16" s="665">
        <f t="shared" si="5"/>
        <v>1539602138</v>
      </c>
      <c r="L16" s="665">
        <f t="shared" si="5"/>
        <v>1084733749</v>
      </c>
      <c r="M16" s="404">
        <f>'03'!C16+'04'!C16</f>
        <v>2745467922</v>
      </c>
      <c r="N16" s="404">
        <f t="shared" si="3"/>
        <v>0</v>
      </c>
      <c r="O16" s="404">
        <f>'07'!H11</f>
        <v>2745467922</v>
      </c>
      <c r="P16" s="404">
        <f t="shared" si="4"/>
        <v>0</v>
      </c>
      <c r="Q16" s="390"/>
      <c r="R16" s="390"/>
      <c r="S16" s="692">
        <f>D16-'03'!C16</f>
        <v>0</v>
      </c>
      <c r="T16" s="693">
        <f>('05'!L16+'05'!K16)-'04'!C16</f>
        <v>0</v>
      </c>
    </row>
    <row r="17" spans="1:20" s="495" customFormat="1" ht="30" customHeight="1">
      <c r="A17" s="523" t="s">
        <v>52</v>
      </c>
      <c r="B17" s="434" t="s">
        <v>138</v>
      </c>
      <c r="C17" s="665">
        <f>C16-C26</f>
        <v>993245269</v>
      </c>
      <c r="D17" s="665">
        <f aca="true" t="shared" si="6" ref="D17:L17">D16-D26</f>
        <v>56671023</v>
      </c>
      <c r="E17" s="665">
        <f t="shared" si="6"/>
        <v>23618655</v>
      </c>
      <c r="F17" s="665">
        <f t="shared" si="6"/>
        <v>374331</v>
      </c>
      <c r="G17" s="665">
        <f t="shared" si="6"/>
        <v>8883077</v>
      </c>
      <c r="H17" s="665">
        <f t="shared" si="6"/>
        <v>2254520</v>
      </c>
      <c r="I17" s="665">
        <f t="shared" si="6"/>
        <v>16926789</v>
      </c>
      <c r="J17" s="665">
        <f t="shared" si="6"/>
        <v>4613651</v>
      </c>
      <c r="K17" s="665">
        <f t="shared" si="6"/>
        <v>351056840</v>
      </c>
      <c r="L17" s="665">
        <f t="shared" si="6"/>
        <v>585517406</v>
      </c>
      <c r="M17" s="404">
        <f>'03'!C17+'04'!C17</f>
        <v>993245269</v>
      </c>
      <c r="N17" s="404">
        <f t="shared" si="3"/>
        <v>0</v>
      </c>
      <c r="O17" s="404">
        <f>'07'!I11</f>
        <v>993245269</v>
      </c>
      <c r="P17" s="404">
        <f t="shared" si="4"/>
        <v>0</v>
      </c>
      <c r="Q17" s="390"/>
      <c r="R17" s="390"/>
      <c r="S17" s="692">
        <f>D17-'03'!C17</f>
        <v>0</v>
      </c>
      <c r="T17" s="693">
        <f>('05'!L17+'05'!K17)-'04'!C17</f>
        <v>0</v>
      </c>
    </row>
    <row r="18" spans="1:20" s="495" customFormat="1" ht="30" customHeight="1">
      <c r="A18" s="522" t="s">
        <v>54</v>
      </c>
      <c r="B18" s="433" t="s">
        <v>139</v>
      </c>
      <c r="C18" s="665">
        <f t="shared" si="1"/>
        <v>84845863</v>
      </c>
      <c r="D18" s="665">
        <f t="shared" si="2"/>
        <v>8386981</v>
      </c>
      <c r="E18" s="514">
        <f>'[10]Về tiền theo đối tượng Mẫu 05'!$E$18</f>
        <v>5948959</v>
      </c>
      <c r="F18" s="514">
        <f>'[10]Về tiền theo đối tượng Mẫu 05'!$F$18</f>
        <v>78841</v>
      </c>
      <c r="G18" s="514">
        <f>'[10]Về tiền theo đối tượng Mẫu 05'!$G$18</f>
        <v>897567</v>
      </c>
      <c r="H18" s="514">
        <f>'[10]Về tiền theo đối tượng Mẫu 05'!$H$18</f>
        <v>754320</v>
      </c>
      <c r="I18" s="514">
        <f>'[10]Về tiền theo đối tượng Mẫu 05'!$I$18</f>
        <v>93659</v>
      </c>
      <c r="J18" s="514">
        <f>'[10]Về tiền theo đối tượng Mẫu 05'!$J$18</f>
        <v>613635</v>
      </c>
      <c r="K18" s="514">
        <f>'[10]Về tiền theo đối tượng Mẫu 05'!$K$18</f>
        <v>40292299</v>
      </c>
      <c r="L18" s="514">
        <f>'[10]Về tiền theo đối tượng Mẫu 05'!$L$18</f>
        <v>36166583</v>
      </c>
      <c r="M18" s="408">
        <f>'03'!C18+'04'!C18</f>
        <v>84845863</v>
      </c>
      <c r="N18" s="408">
        <f t="shared" si="3"/>
        <v>0</v>
      </c>
      <c r="O18" s="408">
        <f>'07'!J11</f>
        <v>84845863</v>
      </c>
      <c r="P18" s="408">
        <f t="shared" si="4"/>
        <v>0</v>
      </c>
      <c r="Q18" s="390"/>
      <c r="R18" s="390"/>
      <c r="S18" s="695">
        <f>D18-'03'!C18</f>
        <v>0</v>
      </c>
      <c r="T18" s="696">
        <f>('05'!L18+'05'!K18)-'04'!C18</f>
        <v>0</v>
      </c>
    </row>
    <row r="19" spans="1:20" s="495" customFormat="1" ht="30" customHeight="1">
      <c r="A19" s="522" t="s">
        <v>55</v>
      </c>
      <c r="B19" s="433" t="s">
        <v>140</v>
      </c>
      <c r="C19" s="665">
        <f t="shared" si="1"/>
        <v>53515707</v>
      </c>
      <c r="D19" s="665">
        <f t="shared" si="2"/>
        <v>181488</v>
      </c>
      <c r="E19" s="514">
        <f>'[10]Về tiền theo đối tượng Mẫu 05'!$E$19</f>
        <v>143745</v>
      </c>
      <c r="F19" s="514">
        <f>'[10]Về tiền theo đối tượng Mẫu 05'!$F$19</f>
        <v>0</v>
      </c>
      <c r="G19" s="514">
        <f>'[10]Về tiền theo đối tượng Mẫu 05'!$G$19</f>
        <v>24368</v>
      </c>
      <c r="H19" s="514">
        <f>'[10]Về tiền theo đối tượng Mẫu 05'!$H$19</f>
        <v>0</v>
      </c>
      <c r="I19" s="514">
        <f>'[10]Về tiền theo đối tượng Mẫu 05'!$I$19</f>
        <v>13374</v>
      </c>
      <c r="J19" s="514">
        <f>'[10]Về tiền theo đối tượng Mẫu 05'!$J$19</f>
        <v>1</v>
      </c>
      <c r="K19" s="514">
        <f>'[10]Về tiền theo đối tượng Mẫu 05'!$K$19</f>
        <v>7566513</v>
      </c>
      <c r="L19" s="514">
        <f>'[10]Về tiền theo đối tượng Mẫu 05'!$L$19</f>
        <v>45767706</v>
      </c>
      <c r="M19" s="408">
        <f>'03'!C19+'04'!C19</f>
        <v>53515707</v>
      </c>
      <c r="N19" s="408">
        <f t="shared" si="3"/>
        <v>0</v>
      </c>
      <c r="O19" s="408">
        <f>'07'!K11</f>
        <v>53515707</v>
      </c>
      <c r="P19" s="408">
        <f t="shared" si="4"/>
        <v>0</v>
      </c>
      <c r="Q19" s="390"/>
      <c r="R19" s="390"/>
      <c r="S19" s="692">
        <f>D19-'03'!C19</f>
        <v>0</v>
      </c>
      <c r="T19" s="693">
        <f>('05'!L19+'05'!K19)-'04'!C19</f>
        <v>0</v>
      </c>
    </row>
    <row r="20" spans="1:20" s="495" customFormat="1" ht="30" customHeight="1">
      <c r="A20" s="522" t="s">
        <v>141</v>
      </c>
      <c r="B20" s="433" t="s">
        <v>201</v>
      </c>
      <c r="C20" s="665">
        <f t="shared" si="1"/>
        <v>17343</v>
      </c>
      <c r="D20" s="665">
        <f t="shared" si="2"/>
        <v>17343</v>
      </c>
      <c r="E20" s="514">
        <f>'[10]Về tiền theo đối tượng Mẫu 05'!$E$20</f>
        <v>0</v>
      </c>
      <c r="F20" s="514">
        <f>'[10]Về tiền theo đối tượng Mẫu 05'!$F$20</f>
        <v>8976</v>
      </c>
      <c r="G20" s="514">
        <f>'[10]Về tiền theo đối tượng Mẫu 05'!$G$20</f>
        <v>5518</v>
      </c>
      <c r="H20" s="514">
        <f>'[10]Về tiền theo đối tượng Mẫu 05'!$H$20</f>
        <v>0</v>
      </c>
      <c r="I20" s="514">
        <f>'[10]Về tiền theo đối tượng Mẫu 05'!$I$20</f>
        <v>2849</v>
      </c>
      <c r="J20" s="514">
        <f>'[10]Về tiền theo đối tượng Mẫu 05'!$J$20</f>
        <v>0</v>
      </c>
      <c r="K20" s="514">
        <f>'[10]Về tiền theo đối tượng Mẫu 05'!$K$20</f>
        <v>0</v>
      </c>
      <c r="L20" s="514">
        <f>'[10]Về tiền theo đối tượng Mẫu 05'!$L$20</f>
        <v>0</v>
      </c>
      <c r="M20" s="408">
        <f>'03'!C20</f>
        <v>17343</v>
      </c>
      <c r="N20" s="408">
        <f t="shared" si="3"/>
        <v>0</v>
      </c>
      <c r="O20" s="408">
        <f>'07'!L11</f>
        <v>17343</v>
      </c>
      <c r="P20" s="408">
        <f t="shared" si="4"/>
        <v>0</v>
      </c>
      <c r="Q20" s="390"/>
      <c r="R20" s="390"/>
      <c r="S20" s="692">
        <f>D20-'03'!C20</f>
        <v>0</v>
      </c>
      <c r="T20" s="694"/>
    </row>
    <row r="21" spans="1:20" s="495" customFormat="1" ht="30" customHeight="1">
      <c r="A21" s="522" t="s">
        <v>143</v>
      </c>
      <c r="B21" s="433" t="s">
        <v>142</v>
      </c>
      <c r="C21" s="665">
        <f>C17-C18-C19-C20-C22-C23-C24-C25</f>
        <v>798272259</v>
      </c>
      <c r="D21" s="665">
        <f aca="true" t="shared" si="7" ref="D21:L21">D17-D18-D19-D20-D22-D23-D24-D25</f>
        <v>47492934</v>
      </c>
      <c r="E21" s="665">
        <f t="shared" si="7"/>
        <v>17021594</v>
      </c>
      <c r="F21" s="665">
        <f t="shared" si="7"/>
        <v>286514</v>
      </c>
      <c r="G21" s="665">
        <f t="shared" si="7"/>
        <v>7914424</v>
      </c>
      <c r="H21" s="665">
        <f t="shared" si="7"/>
        <v>1453480</v>
      </c>
      <c r="I21" s="665">
        <f t="shared" si="7"/>
        <v>16816907</v>
      </c>
      <c r="J21" s="665">
        <f t="shared" si="7"/>
        <v>4000015</v>
      </c>
      <c r="K21" s="665">
        <f t="shared" si="7"/>
        <v>261492152</v>
      </c>
      <c r="L21" s="665">
        <f t="shared" si="7"/>
        <v>489287173</v>
      </c>
      <c r="M21" s="408">
        <f>'03'!C21+'04'!C20</f>
        <v>798272259</v>
      </c>
      <c r="N21" s="408">
        <f t="shared" si="3"/>
        <v>0</v>
      </c>
      <c r="O21" s="408">
        <f>'07'!M11</f>
        <v>798272259</v>
      </c>
      <c r="P21" s="408">
        <f t="shared" si="4"/>
        <v>0</v>
      </c>
      <c r="Q21" s="390"/>
      <c r="R21" s="390"/>
      <c r="S21" s="692">
        <f>D21-'03'!C21</f>
        <v>0</v>
      </c>
      <c r="T21" s="693">
        <f>(K21+L21)-'04'!C20</f>
        <v>0</v>
      </c>
    </row>
    <row r="22" spans="1:20" s="495" customFormat="1" ht="30" customHeight="1">
      <c r="A22" s="522" t="s">
        <v>145</v>
      </c>
      <c r="B22" s="433" t="s">
        <v>144</v>
      </c>
      <c r="C22" s="665">
        <f t="shared" si="1"/>
        <v>25494777</v>
      </c>
      <c r="D22" s="665">
        <f t="shared" si="2"/>
        <v>354832</v>
      </c>
      <c r="E22" s="514">
        <f>'[10]Về tiền theo đối tượng Mẫu 05'!$E$22</f>
        <v>266912</v>
      </c>
      <c r="F22" s="514">
        <f>'[10]Về tiền theo đối tượng Mẫu 05'!$F$22</f>
        <v>0</v>
      </c>
      <c r="G22" s="514">
        <f>'[10]Về tiền theo đối tượng Mẫu 05'!$G$22</f>
        <v>41200</v>
      </c>
      <c r="H22" s="514">
        <f>'[10]Về tiền theo đối tượng Mẫu 05'!$H$22</f>
        <v>46720</v>
      </c>
      <c r="I22" s="514">
        <f>'[10]Về tiền theo đối tượng Mẫu 05'!$I$22</f>
        <v>0</v>
      </c>
      <c r="J22" s="514">
        <f>'[10]Về tiền theo đối tượng Mẫu 05'!$J$22</f>
        <v>0</v>
      </c>
      <c r="K22" s="514">
        <f>'[10]Về tiền theo đối tượng Mẫu 05'!$K$22</f>
        <v>14522244</v>
      </c>
      <c r="L22" s="514">
        <f>'[10]Về tiền theo đối tượng Mẫu 05'!$L$22</f>
        <v>10617701</v>
      </c>
      <c r="M22" s="408">
        <f>'03'!C22+'04'!C21</f>
        <v>25494777</v>
      </c>
      <c r="N22" s="408">
        <f t="shared" si="3"/>
        <v>0</v>
      </c>
      <c r="O22" s="408">
        <f>'07'!N11</f>
        <v>25494777</v>
      </c>
      <c r="P22" s="408">
        <f t="shared" si="4"/>
        <v>0</v>
      </c>
      <c r="Q22" s="390"/>
      <c r="R22" s="390"/>
      <c r="S22" s="692">
        <f>D22-'03'!C22</f>
        <v>0</v>
      </c>
      <c r="T22" s="693">
        <f>(K22+L22)-'04'!C21</f>
        <v>0</v>
      </c>
    </row>
    <row r="23" spans="1:20" s="495" customFormat="1" ht="30" customHeight="1">
      <c r="A23" s="522" t="s">
        <v>147</v>
      </c>
      <c r="B23" s="433" t="s">
        <v>146</v>
      </c>
      <c r="C23" s="665">
        <f t="shared" si="1"/>
        <v>29147506</v>
      </c>
      <c r="D23" s="665">
        <f t="shared" si="2"/>
        <v>178308</v>
      </c>
      <c r="E23" s="514">
        <f>'[10]Về tiền theo đối tượng Mẫu 05'!$E$23</f>
        <v>178308</v>
      </c>
      <c r="F23" s="514">
        <f>'[10]Về tiền theo đối tượng Mẫu 05'!$F$23</f>
        <v>0</v>
      </c>
      <c r="G23" s="514">
        <f>'[10]Về tiền theo đối tượng Mẫu 05'!$G$23</f>
        <v>0</v>
      </c>
      <c r="H23" s="514">
        <f>'[10]Về tiền theo đối tượng Mẫu 05'!$H$23</f>
        <v>0</v>
      </c>
      <c r="I23" s="514">
        <f>'[10]Về tiền theo đối tượng Mẫu 05'!$I$23</f>
        <v>0</v>
      </c>
      <c r="J23" s="514">
        <f>'[10]Về tiền theo đối tượng Mẫu 05'!$J$23</f>
        <v>0</v>
      </c>
      <c r="K23" s="514">
        <f>'[10]Về tiền theo đối tượng Mẫu 05'!$K$23</f>
        <v>26926018</v>
      </c>
      <c r="L23" s="514">
        <f>'[10]Về tiền theo đối tượng Mẫu 05'!$L$23</f>
        <v>2043180</v>
      </c>
      <c r="M23" s="408">
        <f>'03'!C23+'04'!C22</f>
        <v>29147506</v>
      </c>
      <c r="N23" s="408">
        <f t="shared" si="3"/>
        <v>0</v>
      </c>
      <c r="O23" s="408">
        <f>'07'!O11</f>
        <v>29147506</v>
      </c>
      <c r="P23" s="408">
        <f t="shared" si="4"/>
        <v>0</v>
      </c>
      <c r="Q23" s="390"/>
      <c r="R23" s="390"/>
      <c r="S23" s="693">
        <f>D23-'03'!C23</f>
        <v>0</v>
      </c>
      <c r="T23" s="693">
        <f>(K23+L23)-'04'!C22</f>
        <v>0</v>
      </c>
    </row>
    <row r="24" spans="1:20" s="495" customFormat="1" ht="30" customHeight="1">
      <c r="A24" s="522" t="s">
        <v>149</v>
      </c>
      <c r="B24" s="435" t="s">
        <v>148</v>
      </c>
      <c r="C24" s="665">
        <f t="shared" si="1"/>
        <v>0</v>
      </c>
      <c r="D24" s="665">
        <f t="shared" si="2"/>
        <v>0</v>
      </c>
      <c r="E24" s="514">
        <f>'[10]Về tiền theo đối tượng Mẫu 05'!$E$24</f>
        <v>0</v>
      </c>
      <c r="F24" s="514">
        <f>'[10]Về tiền theo đối tượng Mẫu 05'!$F$24</f>
        <v>0</v>
      </c>
      <c r="G24" s="514">
        <f>'[10]Về tiền theo đối tượng Mẫu 05'!$G$24</f>
        <v>0</v>
      </c>
      <c r="H24" s="514">
        <f>'[10]Về tiền theo đối tượng Mẫu 05'!$H$24</f>
        <v>0</v>
      </c>
      <c r="I24" s="514">
        <f>'[10]Về tiền theo đối tượng Mẫu 05'!$I$24</f>
        <v>0</v>
      </c>
      <c r="J24" s="514">
        <f>'[10]Về tiền theo đối tượng Mẫu 05'!$J$24</f>
        <v>0</v>
      </c>
      <c r="K24" s="514">
        <f>'[10]Về tiền theo đối tượng Mẫu 05'!$K$24</f>
        <v>0</v>
      </c>
      <c r="L24" s="514">
        <f>'[10]Về tiền theo đối tượng Mẫu 05'!$L$24</f>
        <v>0</v>
      </c>
      <c r="M24" s="408">
        <f>'03'!C24+'04'!C23</f>
        <v>0</v>
      </c>
      <c r="N24" s="408">
        <f t="shared" si="3"/>
        <v>0</v>
      </c>
      <c r="O24" s="408">
        <f>'07'!P11</f>
        <v>0</v>
      </c>
      <c r="P24" s="408">
        <f t="shared" si="4"/>
        <v>0</v>
      </c>
      <c r="Q24" s="390"/>
      <c r="R24" s="390"/>
      <c r="S24" s="693">
        <f>D24-'03'!C24</f>
        <v>0</v>
      </c>
      <c r="T24" s="693">
        <f>(K24+L24)-'04'!C23</f>
        <v>0</v>
      </c>
    </row>
    <row r="25" spans="1:20" s="495" customFormat="1" ht="30" customHeight="1">
      <c r="A25" s="522" t="s">
        <v>185</v>
      </c>
      <c r="B25" s="433" t="s">
        <v>150</v>
      </c>
      <c r="C25" s="665">
        <f t="shared" si="1"/>
        <v>1951814</v>
      </c>
      <c r="D25" s="665">
        <f t="shared" si="2"/>
        <v>59137</v>
      </c>
      <c r="E25" s="514">
        <f>'[10]Về tiền theo đối tượng Mẫu 05'!$E$25</f>
        <v>59137</v>
      </c>
      <c r="F25" s="514">
        <f>'[10]Về tiền theo đối tượng Mẫu 05'!$F$25</f>
        <v>0</v>
      </c>
      <c r="G25" s="514">
        <f>'[10]Về tiền theo đối tượng Mẫu 05'!$G$25</f>
        <v>0</v>
      </c>
      <c r="H25" s="514">
        <f>'[10]Về tiền theo đối tượng Mẫu 05'!$H$25</f>
        <v>0</v>
      </c>
      <c r="I25" s="514">
        <f>'[10]Về tiền theo đối tượng Mẫu 05'!$I$25</f>
        <v>0</v>
      </c>
      <c r="J25" s="514">
        <f>'[10]Về tiền theo đối tượng Mẫu 05'!$J$25</f>
        <v>0</v>
      </c>
      <c r="K25" s="514">
        <f>'[10]Về tiền theo đối tượng Mẫu 05'!$K$25</f>
        <v>257614</v>
      </c>
      <c r="L25" s="514">
        <f>'[10]Về tiền theo đối tượng Mẫu 05'!$L$25</f>
        <v>1635063</v>
      </c>
      <c r="M25" s="408">
        <f>'03'!C25+'04'!C24</f>
        <v>1951814</v>
      </c>
      <c r="N25" s="408">
        <f t="shared" si="3"/>
        <v>0</v>
      </c>
      <c r="O25" s="408">
        <f>'07'!Q11</f>
        <v>1951814</v>
      </c>
      <c r="P25" s="408">
        <f t="shared" si="4"/>
        <v>0</v>
      </c>
      <c r="Q25" s="390"/>
      <c r="R25" s="390"/>
      <c r="S25" s="693">
        <f>D25-'03'!C25</f>
        <v>0</v>
      </c>
      <c r="T25" s="693">
        <f>(K25+L25)-'04'!C24</f>
        <v>0</v>
      </c>
    </row>
    <row r="26" spans="1:20" s="495" customFormat="1" ht="30" customHeight="1">
      <c r="A26" s="523" t="s">
        <v>53</v>
      </c>
      <c r="B26" s="395" t="s">
        <v>151</v>
      </c>
      <c r="C26" s="665">
        <f t="shared" si="1"/>
        <v>1752222653</v>
      </c>
      <c r="D26" s="665">
        <f t="shared" si="2"/>
        <v>64461012</v>
      </c>
      <c r="E26" s="666">
        <f>'[10]Về tiền theo đối tượng Mẫu 05'!$E$26</f>
        <v>17278784</v>
      </c>
      <c r="F26" s="666">
        <f>'[10]Về tiền theo đối tượng Mẫu 05'!$F$26</f>
        <v>307334</v>
      </c>
      <c r="G26" s="666">
        <f>'[10]Về tiền theo đối tượng Mẫu 05'!$G$26</f>
        <v>12549459</v>
      </c>
      <c r="H26" s="666">
        <f>'[10]Về tiền theo đối tượng Mẫu 05'!$H$26</f>
        <v>16784165</v>
      </c>
      <c r="I26" s="666">
        <f>'[10]Về tiền theo đối tượng Mẫu 05'!$I$26</f>
        <v>17034555</v>
      </c>
      <c r="J26" s="666">
        <f>'[10]Về tiền theo đối tượng Mẫu 05'!$J$26</f>
        <v>506715</v>
      </c>
      <c r="K26" s="666">
        <f>'[10]Về tiền theo đối tượng Mẫu 05'!$K$26</f>
        <v>1188545298</v>
      </c>
      <c r="L26" s="666">
        <f>'[10]Về tiền theo đối tượng Mẫu 05'!$L$26</f>
        <v>499216343</v>
      </c>
      <c r="M26" s="404">
        <f>'03'!C26+'04'!C25</f>
        <v>1752222653</v>
      </c>
      <c r="N26" s="404">
        <f t="shared" si="3"/>
        <v>0</v>
      </c>
      <c r="O26" s="404">
        <f>'07'!R11</f>
        <v>1752222653</v>
      </c>
      <c r="P26" s="404">
        <f t="shared" si="4"/>
        <v>0</v>
      </c>
      <c r="Q26" s="390"/>
      <c r="R26" s="390"/>
      <c r="S26" s="693">
        <f>D26-'03'!C26</f>
        <v>0</v>
      </c>
      <c r="T26" s="693">
        <f>(K26+L26)-'04'!C25</f>
        <v>0</v>
      </c>
    </row>
    <row r="27" spans="1:18" s="495" customFormat="1" ht="30" customHeight="1">
      <c r="A27" s="551" t="s">
        <v>555</v>
      </c>
      <c r="B27" s="496" t="s">
        <v>214</v>
      </c>
      <c r="C27" s="549">
        <f>(C18+C19+C20)/C17</f>
        <v>0.1393199820013439</v>
      </c>
      <c r="D27" s="549">
        <f aca="true" t="shared" si="8" ref="D27:L27">(D18+D19+D20)/D17</f>
        <v>0.15150268242025558</v>
      </c>
      <c r="E27" s="550">
        <f t="shared" si="8"/>
        <v>0.25796151389653643</v>
      </c>
      <c r="F27" s="550">
        <f t="shared" si="8"/>
        <v>0.23459718805014812</v>
      </c>
      <c r="G27" s="550">
        <f t="shared" si="8"/>
        <v>0.10440672753371383</v>
      </c>
      <c r="H27" s="550">
        <f t="shared" si="8"/>
        <v>0.33458119688448096</v>
      </c>
      <c r="I27" s="550">
        <f t="shared" si="8"/>
        <v>0.006491603339534746</v>
      </c>
      <c r="J27" s="550">
        <f t="shared" si="8"/>
        <v>0.1330044253455669</v>
      </c>
      <c r="K27" s="550">
        <f t="shared" si="8"/>
        <v>0.13632781517659648</v>
      </c>
      <c r="L27" s="550">
        <f t="shared" si="8"/>
        <v>0.13993484764140385</v>
      </c>
      <c r="M27" s="426"/>
      <c r="N27" s="497"/>
      <c r="O27" s="497"/>
      <c r="P27" s="497"/>
      <c r="Q27" s="390"/>
      <c r="R27" s="390"/>
    </row>
    <row r="28" spans="1:18" s="495" customFormat="1" ht="30" customHeight="1" hidden="1">
      <c r="A28" s="1227" t="s">
        <v>499</v>
      </c>
      <c r="B28" s="1227"/>
      <c r="C28" s="408">
        <f>C11-C14-C15-C16</f>
        <v>0</v>
      </c>
      <c r="D28" s="408">
        <f aca="true" t="shared" si="9" ref="D28:L28">D11-D14-D15-D16</f>
        <v>0</v>
      </c>
      <c r="E28" s="408">
        <f t="shared" si="9"/>
        <v>0</v>
      </c>
      <c r="F28" s="408">
        <f t="shared" si="9"/>
        <v>0</v>
      </c>
      <c r="G28" s="408">
        <f t="shared" si="9"/>
        <v>0</v>
      </c>
      <c r="H28" s="408">
        <f t="shared" si="9"/>
        <v>0</v>
      </c>
      <c r="I28" s="408">
        <f t="shared" si="9"/>
        <v>0</v>
      </c>
      <c r="J28" s="408">
        <f t="shared" si="9"/>
        <v>0</v>
      </c>
      <c r="K28" s="408">
        <f t="shared" si="9"/>
        <v>0</v>
      </c>
      <c r="L28" s="408">
        <f t="shared" si="9"/>
        <v>0</v>
      </c>
      <c r="M28" s="426"/>
      <c r="N28" s="497"/>
      <c r="O28" s="497"/>
      <c r="P28" s="497"/>
      <c r="Q28" s="390"/>
      <c r="R28" s="390"/>
    </row>
    <row r="29" spans="1:18" s="495" customFormat="1" ht="30" customHeight="1" hidden="1">
      <c r="A29" s="1222" t="s">
        <v>500</v>
      </c>
      <c r="B29" s="1222"/>
      <c r="C29" s="408">
        <f>C16-C17-C26</f>
        <v>0</v>
      </c>
      <c r="D29" s="408">
        <f aca="true" t="shared" si="10" ref="D29:L29">D16-D17-D26</f>
        <v>0</v>
      </c>
      <c r="E29" s="408">
        <f t="shared" si="10"/>
        <v>0</v>
      </c>
      <c r="F29" s="408">
        <f t="shared" si="10"/>
        <v>0</v>
      </c>
      <c r="G29" s="408">
        <f t="shared" si="10"/>
        <v>0</v>
      </c>
      <c r="H29" s="408">
        <f t="shared" si="10"/>
        <v>0</v>
      </c>
      <c r="I29" s="408">
        <f t="shared" si="10"/>
        <v>0</v>
      </c>
      <c r="J29" s="408">
        <f t="shared" si="10"/>
        <v>0</v>
      </c>
      <c r="K29" s="408">
        <f t="shared" si="10"/>
        <v>0</v>
      </c>
      <c r="L29" s="408">
        <f t="shared" si="10"/>
        <v>0</v>
      </c>
      <c r="M29" s="426"/>
      <c r="N29" s="497"/>
      <c r="O29" s="497"/>
      <c r="P29" s="497"/>
      <c r="Q29" s="390"/>
      <c r="R29" s="390"/>
    </row>
    <row r="30" spans="1:18" s="473" customFormat="1" ht="27.75" customHeight="1">
      <c r="A30" s="482"/>
      <c r="B30" s="498"/>
      <c r="C30" s="688"/>
      <c r="D30" s="470"/>
      <c r="E30" s="470"/>
      <c r="F30" s="470"/>
      <c r="G30" s="562"/>
      <c r="H30" s="562"/>
      <c r="I30" s="1219" t="str">
        <f>'Thong tin'!B8</f>
        <v>Lâm Đồng, ngày 07 tháng 01 năm 2019</v>
      </c>
      <c r="J30" s="1219"/>
      <c r="K30" s="1219"/>
      <c r="L30" s="1219"/>
      <c r="M30" s="485"/>
      <c r="N30" s="485"/>
      <c r="O30" s="485"/>
      <c r="P30" s="485"/>
      <c r="Q30" s="485"/>
      <c r="R30" s="485"/>
    </row>
    <row r="31" spans="1:18" s="473" customFormat="1" ht="21" customHeight="1">
      <c r="A31" s="1252" t="s">
        <v>4</v>
      </c>
      <c r="B31" s="1252"/>
      <c r="C31" s="1252"/>
      <c r="D31" s="1252"/>
      <c r="E31" s="554"/>
      <c r="F31" s="554"/>
      <c r="G31" s="563"/>
      <c r="H31" s="1254" t="str">
        <f>'Thong tin'!B7</f>
        <v>CỤC TRƯỞNG</v>
      </c>
      <c r="I31" s="1254"/>
      <c r="J31" s="1254"/>
      <c r="K31" s="1254"/>
      <c r="L31" s="1254"/>
      <c r="M31" s="485"/>
      <c r="N31" s="485"/>
      <c r="O31" s="485"/>
      <c r="P31" s="485"/>
      <c r="Q31" s="485"/>
      <c r="R31" s="485"/>
    </row>
    <row r="32" spans="1:18" s="473" customFormat="1" ht="15" customHeight="1">
      <c r="A32" s="545"/>
      <c r="B32" s="1274"/>
      <c r="C32" s="1274"/>
      <c r="D32" s="565"/>
      <c r="E32" s="565"/>
      <c r="F32" s="554"/>
      <c r="G32" s="1253"/>
      <c r="H32" s="1253"/>
      <c r="I32" s="1253"/>
      <c r="J32" s="1253"/>
      <c r="K32" s="1253"/>
      <c r="L32" s="1253"/>
      <c r="M32" s="500"/>
      <c r="N32" s="500"/>
      <c r="O32" s="500"/>
      <c r="P32" s="500"/>
      <c r="Q32" s="485"/>
      <c r="R32" s="485"/>
    </row>
    <row r="33" spans="1:18" s="473" customFormat="1" ht="18.75">
      <c r="A33" s="545"/>
      <c r="B33" s="557"/>
      <c r="C33" s="548"/>
      <c r="D33" s="554"/>
      <c r="E33" s="554"/>
      <c r="F33" s="554"/>
      <c r="G33" s="566"/>
      <c r="H33" s="566"/>
      <c r="I33" s="566"/>
      <c r="J33" s="566"/>
      <c r="K33" s="566"/>
      <c r="L33" s="566"/>
      <c r="M33" s="485"/>
      <c r="N33" s="485"/>
      <c r="O33" s="485"/>
      <c r="P33" s="485"/>
      <c r="Q33" s="485"/>
      <c r="R33" s="485"/>
    </row>
    <row r="34" spans="1:18" s="439" customFormat="1" ht="15.75">
      <c r="A34" s="567"/>
      <c r="B34" s="1255"/>
      <c r="C34" s="1255"/>
      <c r="D34" s="547"/>
      <c r="E34" s="547"/>
      <c r="F34" s="547"/>
      <c r="G34" s="547"/>
      <c r="H34" s="547"/>
      <c r="I34" s="547"/>
      <c r="J34" s="547"/>
      <c r="K34" s="547"/>
      <c r="L34" s="547"/>
      <c r="M34" s="452"/>
      <c r="N34" s="438"/>
      <c r="O34" s="438"/>
      <c r="P34" s="438"/>
      <c r="Q34" s="438"/>
      <c r="R34" s="438"/>
    </row>
    <row r="35" spans="1:18" s="439" customFormat="1" ht="15">
      <c r="A35" s="568"/>
      <c r="B35" s="568"/>
      <c r="C35" s="568"/>
      <c r="D35" s="568"/>
      <c r="E35" s="568"/>
      <c r="F35" s="568"/>
      <c r="G35" s="568"/>
      <c r="H35" s="568"/>
      <c r="I35" s="568"/>
      <c r="J35" s="568"/>
      <c r="K35" s="568"/>
      <c r="L35" s="568"/>
      <c r="M35" s="438"/>
      <c r="N35" s="438"/>
      <c r="O35" s="438"/>
      <c r="P35" s="438"/>
      <c r="Q35" s="438"/>
      <c r="R35" s="438"/>
    </row>
    <row r="36" spans="1:18" s="439" customFormat="1" ht="15">
      <c r="A36" s="568"/>
      <c r="B36" s="568"/>
      <c r="C36" s="568"/>
      <c r="D36" s="568"/>
      <c r="E36" s="568"/>
      <c r="F36" s="568"/>
      <c r="G36" s="568"/>
      <c r="H36" s="568"/>
      <c r="I36" s="568"/>
      <c r="J36" s="568"/>
      <c r="K36" s="568"/>
      <c r="L36" s="568"/>
      <c r="M36" s="438"/>
      <c r="N36" s="438"/>
      <c r="O36" s="438"/>
      <c r="P36" s="438"/>
      <c r="Q36" s="438"/>
      <c r="R36" s="438"/>
    </row>
    <row r="37" spans="1:12" ht="15">
      <c r="A37" s="568"/>
      <c r="B37" s="568"/>
      <c r="C37" s="568"/>
      <c r="D37" s="568"/>
      <c r="E37" s="568"/>
      <c r="F37" s="568"/>
      <c r="G37" s="568"/>
      <c r="H37" s="568"/>
      <c r="I37" s="568"/>
      <c r="J37" s="568"/>
      <c r="K37" s="568"/>
      <c r="L37" s="568"/>
    </row>
    <row r="38" spans="1:12" ht="15">
      <c r="A38" s="568"/>
      <c r="B38" s="568"/>
      <c r="C38" s="568"/>
      <c r="D38" s="568"/>
      <c r="E38" s="568"/>
      <c r="F38" s="568"/>
      <c r="G38" s="568"/>
      <c r="H38" s="568"/>
      <c r="I38" s="568"/>
      <c r="J38" s="568"/>
      <c r="K38" s="568"/>
      <c r="L38" s="568"/>
    </row>
    <row r="39" spans="1:12" ht="18.75">
      <c r="A39" s="1252" t="str">
        <f>'Thong tin'!B5</f>
        <v>Phạm Ngọc Hoa</v>
      </c>
      <c r="B39" s="1252"/>
      <c r="C39" s="1252"/>
      <c r="D39" s="1252"/>
      <c r="E39" s="568"/>
      <c r="F39" s="568"/>
      <c r="G39" s="568"/>
      <c r="H39" s="1252" t="str">
        <f>'Thong tin'!B6</f>
        <v>Trần Hữu Thọ </v>
      </c>
      <c r="I39" s="1252"/>
      <c r="J39" s="1252"/>
      <c r="K39" s="1252"/>
      <c r="L39" s="1252"/>
    </row>
    <row r="47" spans="1:13" ht="16.5" hidden="1">
      <c r="A47" s="1244" t="s">
        <v>33</v>
      </c>
      <c r="B47" s="1245"/>
      <c r="C47" s="481"/>
      <c r="D47" s="1246" t="s">
        <v>79</v>
      </c>
      <c r="E47" s="1246"/>
      <c r="F47" s="1246"/>
      <c r="G47" s="1246"/>
      <c r="H47" s="1246"/>
      <c r="I47" s="1246"/>
      <c r="J47" s="1246"/>
      <c r="K47" s="1247"/>
      <c r="L47" s="1247"/>
      <c r="M47" s="485"/>
    </row>
    <row r="48" spans="1:13" ht="16.5" hidden="1">
      <c r="A48" s="1210" t="s">
        <v>343</v>
      </c>
      <c r="B48" s="1210"/>
      <c r="C48" s="1210"/>
      <c r="D48" s="1246" t="s">
        <v>215</v>
      </c>
      <c r="E48" s="1246"/>
      <c r="F48" s="1246"/>
      <c r="G48" s="1246"/>
      <c r="H48" s="1246"/>
      <c r="I48" s="1246"/>
      <c r="J48" s="1246"/>
      <c r="K48" s="1248" t="s">
        <v>506</v>
      </c>
      <c r="L48" s="1248"/>
      <c r="M48" s="482"/>
    </row>
    <row r="49" spans="1:13" ht="16.5" hidden="1">
      <c r="A49" s="1210" t="s">
        <v>344</v>
      </c>
      <c r="B49" s="1210"/>
      <c r="C49" s="416"/>
      <c r="D49" s="1249" t="s">
        <v>11</v>
      </c>
      <c r="E49" s="1249"/>
      <c r="F49" s="1249"/>
      <c r="G49" s="1249"/>
      <c r="H49" s="1249"/>
      <c r="I49" s="1249"/>
      <c r="J49" s="1249"/>
      <c r="K49" s="1247"/>
      <c r="L49" s="1247"/>
      <c r="M49" s="485"/>
    </row>
    <row r="50" spans="1:13" ht="15.75" hidden="1">
      <c r="A50" s="437" t="s">
        <v>119</v>
      </c>
      <c r="B50" s="437"/>
      <c r="C50" s="422"/>
      <c r="D50" s="486"/>
      <c r="E50" s="486"/>
      <c r="F50" s="487"/>
      <c r="G50" s="487"/>
      <c r="H50" s="487"/>
      <c r="I50" s="487"/>
      <c r="J50" s="487"/>
      <c r="K50" s="1228"/>
      <c r="L50" s="1228"/>
      <c r="M50" s="482"/>
    </row>
    <row r="51" spans="1:13" ht="15.75" hidden="1">
      <c r="A51" s="486"/>
      <c r="B51" s="486" t="s">
        <v>94</v>
      </c>
      <c r="C51" s="486"/>
      <c r="D51" s="486"/>
      <c r="E51" s="486"/>
      <c r="F51" s="486"/>
      <c r="G51" s="486"/>
      <c r="H51" s="486"/>
      <c r="I51" s="486"/>
      <c r="J51" s="486"/>
      <c r="K51" s="1231"/>
      <c r="L51" s="1231"/>
      <c r="M51" s="482"/>
    </row>
    <row r="52" spans="1:13" ht="15.75" hidden="1">
      <c r="A52" s="870" t="s">
        <v>71</v>
      </c>
      <c r="B52" s="871"/>
      <c r="C52" s="1229" t="s">
        <v>38</v>
      </c>
      <c r="D52" s="1235" t="s">
        <v>338</v>
      </c>
      <c r="E52" s="1235"/>
      <c r="F52" s="1235"/>
      <c r="G52" s="1235"/>
      <c r="H52" s="1235"/>
      <c r="I52" s="1235"/>
      <c r="J52" s="1235"/>
      <c r="K52" s="1235"/>
      <c r="L52" s="1235"/>
      <c r="M52" s="485"/>
    </row>
    <row r="53" spans="1:13" ht="15.75" hidden="1">
      <c r="A53" s="872"/>
      <c r="B53" s="873"/>
      <c r="C53" s="1229"/>
      <c r="D53" s="1236" t="s">
        <v>206</v>
      </c>
      <c r="E53" s="1237"/>
      <c r="F53" s="1237"/>
      <c r="G53" s="1237"/>
      <c r="H53" s="1237"/>
      <c r="I53" s="1237"/>
      <c r="J53" s="1238"/>
      <c r="K53" s="1239" t="s">
        <v>207</v>
      </c>
      <c r="L53" s="1239" t="s">
        <v>208</v>
      </c>
      <c r="M53" s="482"/>
    </row>
    <row r="54" spans="1:13" ht="15.75" hidden="1">
      <c r="A54" s="872"/>
      <c r="B54" s="873"/>
      <c r="C54" s="1229"/>
      <c r="D54" s="1230" t="s">
        <v>37</v>
      </c>
      <c r="E54" s="1232" t="s">
        <v>7</v>
      </c>
      <c r="F54" s="1233"/>
      <c r="G54" s="1233"/>
      <c r="H54" s="1233"/>
      <c r="I54" s="1233"/>
      <c r="J54" s="1234"/>
      <c r="K54" s="1240"/>
      <c r="L54" s="1242"/>
      <c r="M54" s="482"/>
    </row>
    <row r="55" spans="1:16" ht="15.75" hidden="1">
      <c r="A55" s="1250"/>
      <c r="B55" s="1251"/>
      <c r="C55" s="1229"/>
      <c r="D55" s="1230"/>
      <c r="E55" s="488" t="s">
        <v>209</v>
      </c>
      <c r="F55" s="488" t="s">
        <v>210</v>
      </c>
      <c r="G55" s="488" t="s">
        <v>211</v>
      </c>
      <c r="H55" s="488" t="s">
        <v>212</v>
      </c>
      <c r="I55" s="488" t="s">
        <v>345</v>
      </c>
      <c r="J55" s="488" t="s">
        <v>213</v>
      </c>
      <c r="K55" s="1241"/>
      <c r="L55" s="1243"/>
      <c r="M55" s="1224" t="s">
        <v>501</v>
      </c>
      <c r="N55" s="1224"/>
      <c r="O55" s="1224"/>
      <c r="P55" s="1224"/>
    </row>
    <row r="56" spans="1:16" ht="15" hidden="1">
      <c r="A56" s="1225" t="s">
        <v>6</v>
      </c>
      <c r="B56" s="1226"/>
      <c r="C56" s="489">
        <v>1</v>
      </c>
      <c r="D56" s="490">
        <v>2</v>
      </c>
      <c r="E56" s="489">
        <v>3</v>
      </c>
      <c r="F56" s="490">
        <v>4</v>
      </c>
      <c r="G56" s="489">
        <v>5</v>
      </c>
      <c r="H56" s="490">
        <v>6</v>
      </c>
      <c r="I56" s="489">
        <v>7</v>
      </c>
      <c r="J56" s="490">
        <v>8</v>
      </c>
      <c r="K56" s="489">
        <v>9</v>
      </c>
      <c r="L56" s="490">
        <v>10</v>
      </c>
      <c r="M56" s="491" t="s">
        <v>502</v>
      </c>
      <c r="N56" s="492" t="s">
        <v>505</v>
      </c>
      <c r="O56" s="492" t="s">
        <v>503</v>
      </c>
      <c r="P56" s="492" t="s">
        <v>504</v>
      </c>
    </row>
    <row r="57" spans="1:16" ht="24.75" customHeight="1" hidden="1">
      <c r="A57" s="429" t="s">
        <v>0</v>
      </c>
      <c r="B57" s="430" t="s">
        <v>131</v>
      </c>
      <c r="C57" s="404">
        <f>C58+C59</f>
        <v>1227010</v>
      </c>
      <c r="D57" s="404">
        <f aca="true" t="shared" si="11" ref="D57:L57">D58+D59</f>
        <v>730216</v>
      </c>
      <c r="E57" s="404">
        <f t="shared" si="11"/>
        <v>318858</v>
      </c>
      <c r="F57" s="404">
        <f t="shared" si="11"/>
        <v>0</v>
      </c>
      <c r="G57" s="404">
        <f t="shared" si="11"/>
        <v>359311</v>
      </c>
      <c r="H57" s="404">
        <f t="shared" si="11"/>
        <v>25503</v>
      </c>
      <c r="I57" s="404">
        <f t="shared" si="11"/>
        <v>12500</v>
      </c>
      <c r="J57" s="404">
        <f t="shared" si="11"/>
        <v>14044</v>
      </c>
      <c r="K57" s="404">
        <f t="shared" si="11"/>
        <v>496794</v>
      </c>
      <c r="L57" s="404">
        <f t="shared" si="11"/>
        <v>0</v>
      </c>
      <c r="M57" s="404" t="e">
        <f>'03'!#REF!+'04'!#REF!</f>
        <v>#REF!</v>
      </c>
      <c r="N57" s="404" t="e">
        <f>C57-M57</f>
        <v>#REF!</v>
      </c>
      <c r="O57" s="404">
        <f>'07'!C104</f>
        <v>12372154</v>
      </c>
      <c r="P57" s="404">
        <f>C57-O57</f>
        <v>-11145144</v>
      </c>
    </row>
    <row r="58" spans="1:16" ht="24.75" customHeight="1" hidden="1">
      <c r="A58" s="432">
        <v>1</v>
      </c>
      <c r="B58" s="433" t="s">
        <v>132</v>
      </c>
      <c r="C58" s="404">
        <f>D58+K58+L58</f>
        <v>1145484</v>
      </c>
      <c r="D58" s="404">
        <f>E58+F58+G58+H58+I58+J58</f>
        <v>648690</v>
      </c>
      <c r="E58" s="408">
        <v>289379</v>
      </c>
      <c r="F58" s="408"/>
      <c r="G58" s="408">
        <v>359311</v>
      </c>
      <c r="H58" s="408"/>
      <c r="I58" s="408"/>
      <c r="J58" s="408"/>
      <c r="K58" s="408">
        <v>496794</v>
      </c>
      <c r="L58" s="408"/>
      <c r="M58" s="408" t="e">
        <f>'03'!#REF!+'04'!#REF!</f>
        <v>#REF!</v>
      </c>
      <c r="N58" s="408" t="e">
        <f aca="true" t="shared" si="12" ref="N58:N72">C58-M58</f>
        <v>#REF!</v>
      </c>
      <c r="O58" s="408">
        <f>'07'!D104</f>
        <v>10780565</v>
      </c>
      <c r="P58" s="408">
        <f aca="true" t="shared" si="13" ref="P58:P72">C58-O58</f>
        <v>-9635081</v>
      </c>
    </row>
    <row r="59" spans="1:16" ht="24.75" customHeight="1" hidden="1">
      <c r="A59" s="432">
        <v>2</v>
      </c>
      <c r="B59" s="433" t="s">
        <v>133</v>
      </c>
      <c r="C59" s="404">
        <f>D59+K59+L59</f>
        <v>81526</v>
      </c>
      <c r="D59" s="404">
        <f>E59+F59+G59+H59+I59+J59</f>
        <v>81526</v>
      </c>
      <c r="E59" s="408">
        <v>29479</v>
      </c>
      <c r="F59" s="408">
        <v>0</v>
      </c>
      <c r="G59" s="408">
        <v>0</v>
      </c>
      <c r="H59" s="408">
        <v>25503</v>
      </c>
      <c r="I59" s="408">
        <v>12500</v>
      </c>
      <c r="J59" s="408">
        <v>14044</v>
      </c>
      <c r="K59" s="408">
        <v>0</v>
      </c>
      <c r="L59" s="408">
        <v>0</v>
      </c>
      <c r="M59" s="408" t="e">
        <f>'03'!#REF!+'04'!#REF!</f>
        <v>#REF!</v>
      </c>
      <c r="N59" s="408" t="e">
        <f t="shared" si="12"/>
        <v>#REF!</v>
      </c>
      <c r="O59" s="408">
        <f>'07'!E104</f>
        <v>1591589</v>
      </c>
      <c r="P59" s="408">
        <f t="shared" si="13"/>
        <v>-1510063</v>
      </c>
    </row>
    <row r="60" spans="1:16" ht="24.75" customHeight="1" hidden="1">
      <c r="A60" s="394" t="s">
        <v>1</v>
      </c>
      <c r="B60" s="395" t="s">
        <v>134</v>
      </c>
      <c r="C60" s="404">
        <f>D60+K60+L60</f>
        <v>30849</v>
      </c>
      <c r="D60" s="404">
        <f>E60+F60+G60+H60+I60+J60</f>
        <v>30849</v>
      </c>
      <c r="E60" s="408">
        <v>18349</v>
      </c>
      <c r="F60" s="408">
        <v>0</v>
      </c>
      <c r="G60" s="408">
        <v>0</v>
      </c>
      <c r="H60" s="408">
        <v>0</v>
      </c>
      <c r="I60" s="408">
        <v>12500</v>
      </c>
      <c r="J60" s="408">
        <v>0</v>
      </c>
      <c r="K60" s="408">
        <v>0</v>
      </c>
      <c r="L60" s="408">
        <v>0</v>
      </c>
      <c r="M60" s="408" t="e">
        <f>'03'!#REF!+'04'!#REF!</f>
        <v>#REF!</v>
      </c>
      <c r="N60" s="408" t="e">
        <f t="shared" si="12"/>
        <v>#REF!</v>
      </c>
      <c r="O60" s="408">
        <f>'07'!F104</f>
        <v>0</v>
      </c>
      <c r="P60" s="408">
        <f t="shared" si="13"/>
        <v>30849</v>
      </c>
    </row>
    <row r="61" spans="1:16" ht="24.75" customHeight="1" hidden="1">
      <c r="A61" s="394" t="s">
        <v>9</v>
      </c>
      <c r="B61" s="395" t="s">
        <v>135</v>
      </c>
      <c r="C61" s="404">
        <f>D61+K61+L61</f>
        <v>0</v>
      </c>
      <c r="D61" s="404">
        <f>E61+F61+G61+H61+I61+J61</f>
        <v>0</v>
      </c>
      <c r="E61" s="408">
        <v>0</v>
      </c>
      <c r="F61" s="408">
        <v>0</v>
      </c>
      <c r="G61" s="408">
        <v>0</v>
      </c>
      <c r="H61" s="408">
        <v>0</v>
      </c>
      <c r="I61" s="408">
        <v>0</v>
      </c>
      <c r="J61" s="408">
        <v>0</v>
      </c>
      <c r="K61" s="408">
        <v>0</v>
      </c>
      <c r="L61" s="408">
        <v>0</v>
      </c>
      <c r="M61" s="408" t="e">
        <f>'03'!#REF!+'04'!#REF!</f>
        <v>#REF!</v>
      </c>
      <c r="N61" s="408" t="e">
        <f t="shared" si="12"/>
        <v>#REF!</v>
      </c>
      <c r="O61" s="408">
        <f>'07'!G104</f>
        <v>0</v>
      </c>
      <c r="P61" s="408">
        <f t="shared" si="13"/>
        <v>0</v>
      </c>
    </row>
    <row r="62" spans="1:16" ht="24.75" customHeight="1" hidden="1">
      <c r="A62" s="394" t="s">
        <v>136</v>
      </c>
      <c r="B62" s="395" t="s">
        <v>137</v>
      </c>
      <c r="C62" s="404">
        <f>C63+C72</f>
        <v>1196161</v>
      </c>
      <c r="D62" s="404">
        <f aca="true" t="shared" si="14" ref="D62:L62">D63+D72</f>
        <v>699367</v>
      </c>
      <c r="E62" s="404">
        <f t="shared" si="14"/>
        <v>300509</v>
      </c>
      <c r="F62" s="404">
        <f t="shared" si="14"/>
        <v>0</v>
      </c>
      <c r="G62" s="404">
        <f t="shared" si="14"/>
        <v>359311</v>
      </c>
      <c r="H62" s="404">
        <f t="shared" si="14"/>
        <v>25503</v>
      </c>
      <c r="I62" s="404">
        <f t="shared" si="14"/>
        <v>0</v>
      </c>
      <c r="J62" s="404">
        <f t="shared" si="14"/>
        <v>14044</v>
      </c>
      <c r="K62" s="404">
        <f t="shared" si="14"/>
        <v>496794</v>
      </c>
      <c r="L62" s="404">
        <f t="shared" si="14"/>
        <v>0</v>
      </c>
      <c r="M62" s="404" t="e">
        <f>'03'!#REF!+'04'!#REF!</f>
        <v>#REF!</v>
      </c>
      <c r="N62" s="404" t="e">
        <f t="shared" si="12"/>
        <v>#REF!</v>
      </c>
      <c r="O62" s="404">
        <f>'07'!H104</f>
        <v>12372154</v>
      </c>
      <c r="P62" s="404">
        <f t="shared" si="13"/>
        <v>-11175993</v>
      </c>
    </row>
    <row r="63" spans="1:16" ht="24.75" customHeight="1" hidden="1">
      <c r="A63" s="394" t="s">
        <v>52</v>
      </c>
      <c r="B63" s="434" t="s">
        <v>138</v>
      </c>
      <c r="C63" s="404">
        <f>SUM(C64:C71)</f>
        <v>547471</v>
      </c>
      <c r="D63" s="404">
        <f aca="true" t="shared" si="15" ref="D63:L63">SUM(D64:D71)</f>
        <v>50677</v>
      </c>
      <c r="E63" s="404">
        <f t="shared" si="15"/>
        <v>11130</v>
      </c>
      <c r="F63" s="404">
        <f t="shared" si="15"/>
        <v>0</v>
      </c>
      <c r="G63" s="404">
        <f t="shared" si="15"/>
        <v>0</v>
      </c>
      <c r="H63" s="404">
        <f t="shared" si="15"/>
        <v>25503</v>
      </c>
      <c r="I63" s="404">
        <f t="shared" si="15"/>
        <v>0</v>
      </c>
      <c r="J63" s="404">
        <f t="shared" si="15"/>
        <v>14044</v>
      </c>
      <c r="K63" s="404">
        <f t="shared" si="15"/>
        <v>496794</v>
      </c>
      <c r="L63" s="404">
        <f t="shared" si="15"/>
        <v>0</v>
      </c>
      <c r="M63" s="404" t="e">
        <f>'03'!#REF!+'04'!#REF!</f>
        <v>#REF!</v>
      </c>
      <c r="N63" s="404" t="e">
        <f t="shared" si="12"/>
        <v>#REF!</v>
      </c>
      <c r="O63" s="404">
        <f>'07'!I104</f>
        <v>4418105</v>
      </c>
      <c r="P63" s="404">
        <f t="shared" si="13"/>
        <v>-3870634</v>
      </c>
    </row>
    <row r="64" spans="1:16" ht="24.75" customHeight="1" hidden="1">
      <c r="A64" s="432" t="s">
        <v>54</v>
      </c>
      <c r="B64" s="433" t="s">
        <v>139</v>
      </c>
      <c r="C64" s="404">
        <f aca="true" t="shared" si="16" ref="C64:C72">D64+K64+L64</f>
        <v>41344</v>
      </c>
      <c r="D64" s="404">
        <f aca="true" t="shared" si="17" ref="D64:D72">E64+F64+G64+H64+I64+J64</f>
        <v>40344</v>
      </c>
      <c r="E64" s="408">
        <v>800</v>
      </c>
      <c r="F64" s="408">
        <v>0</v>
      </c>
      <c r="G64" s="408">
        <v>0</v>
      </c>
      <c r="H64" s="408">
        <v>25503</v>
      </c>
      <c r="I64" s="408">
        <v>0</v>
      </c>
      <c r="J64" s="408">
        <v>14041</v>
      </c>
      <c r="K64" s="408">
        <v>1000</v>
      </c>
      <c r="L64" s="408">
        <v>0</v>
      </c>
      <c r="M64" s="408" t="e">
        <f>'03'!#REF!+'04'!#REF!</f>
        <v>#REF!</v>
      </c>
      <c r="N64" s="408" t="e">
        <f t="shared" si="12"/>
        <v>#REF!</v>
      </c>
      <c r="O64" s="408">
        <f>'07'!J104</f>
        <v>1184367</v>
      </c>
      <c r="P64" s="408">
        <f t="shared" si="13"/>
        <v>-1143023</v>
      </c>
    </row>
    <row r="65" spans="1:16" ht="24.75" customHeight="1" hidden="1">
      <c r="A65" s="432" t="s">
        <v>55</v>
      </c>
      <c r="B65" s="433" t="s">
        <v>140</v>
      </c>
      <c r="C65" s="404">
        <f t="shared" si="16"/>
        <v>0</v>
      </c>
      <c r="D65" s="404">
        <f t="shared" si="17"/>
        <v>0</v>
      </c>
      <c r="E65" s="408">
        <v>0</v>
      </c>
      <c r="F65" s="408">
        <v>0</v>
      </c>
      <c r="G65" s="408">
        <v>0</v>
      </c>
      <c r="H65" s="408">
        <v>0</v>
      </c>
      <c r="I65" s="408">
        <v>0</v>
      </c>
      <c r="J65" s="408">
        <v>0</v>
      </c>
      <c r="K65" s="408">
        <v>0</v>
      </c>
      <c r="L65" s="408">
        <v>0</v>
      </c>
      <c r="M65" s="408" t="e">
        <f>'03'!#REF!+'04'!#REF!</f>
        <v>#REF!</v>
      </c>
      <c r="N65" s="408" t="e">
        <f t="shared" si="12"/>
        <v>#REF!</v>
      </c>
      <c r="O65" s="408">
        <f>'07'!K104</f>
        <v>197558</v>
      </c>
      <c r="P65" s="408">
        <f t="shared" si="13"/>
        <v>-197558</v>
      </c>
    </row>
    <row r="66" spans="1:16" ht="24.75" customHeight="1" hidden="1">
      <c r="A66" s="432" t="s">
        <v>141</v>
      </c>
      <c r="B66" s="433" t="s">
        <v>201</v>
      </c>
      <c r="C66" s="404">
        <f t="shared" si="16"/>
        <v>0</v>
      </c>
      <c r="D66" s="404">
        <f t="shared" si="17"/>
        <v>0</v>
      </c>
      <c r="E66" s="408">
        <v>0</v>
      </c>
      <c r="F66" s="408">
        <v>0</v>
      </c>
      <c r="G66" s="408">
        <v>0</v>
      </c>
      <c r="H66" s="408">
        <v>0</v>
      </c>
      <c r="I66" s="408">
        <v>0</v>
      </c>
      <c r="J66" s="408">
        <v>0</v>
      </c>
      <c r="K66" s="408">
        <v>0</v>
      </c>
      <c r="L66" s="408">
        <v>0</v>
      </c>
      <c r="M66" s="408" t="e">
        <f>'03'!#REF!</f>
        <v>#REF!</v>
      </c>
      <c r="N66" s="408" t="e">
        <f t="shared" si="12"/>
        <v>#REF!</v>
      </c>
      <c r="O66" s="408">
        <f>'07'!L104</f>
        <v>0</v>
      </c>
      <c r="P66" s="408">
        <f t="shared" si="13"/>
        <v>0</v>
      </c>
    </row>
    <row r="67" spans="1:16" ht="24.75" customHeight="1" hidden="1">
      <c r="A67" s="432" t="s">
        <v>143</v>
      </c>
      <c r="B67" s="433" t="s">
        <v>142</v>
      </c>
      <c r="C67" s="404">
        <f t="shared" si="16"/>
        <v>33438</v>
      </c>
      <c r="D67" s="404">
        <f t="shared" si="17"/>
        <v>10333</v>
      </c>
      <c r="E67" s="408">
        <v>10330</v>
      </c>
      <c r="F67" s="408">
        <v>0</v>
      </c>
      <c r="G67" s="408">
        <v>0</v>
      </c>
      <c r="H67" s="408">
        <v>0</v>
      </c>
      <c r="I67" s="408">
        <v>0</v>
      </c>
      <c r="J67" s="408">
        <v>3</v>
      </c>
      <c r="K67" s="408">
        <v>23105</v>
      </c>
      <c r="L67" s="408">
        <v>0</v>
      </c>
      <c r="M67" s="408" t="e">
        <f>'03'!#REF!+'04'!#REF!</f>
        <v>#REF!</v>
      </c>
      <c r="N67" s="408" t="e">
        <f t="shared" si="12"/>
        <v>#REF!</v>
      </c>
      <c r="O67" s="408">
        <f>'07'!M104</f>
        <v>3036180</v>
      </c>
      <c r="P67" s="408">
        <f t="shared" si="13"/>
        <v>-3002742</v>
      </c>
    </row>
    <row r="68" spans="1:16" ht="24.75" customHeight="1" hidden="1">
      <c r="A68" s="432" t="s">
        <v>145</v>
      </c>
      <c r="B68" s="433" t="s">
        <v>144</v>
      </c>
      <c r="C68" s="404">
        <f t="shared" si="16"/>
        <v>0</v>
      </c>
      <c r="D68" s="404">
        <f t="shared" si="17"/>
        <v>0</v>
      </c>
      <c r="E68" s="408">
        <v>0</v>
      </c>
      <c r="F68" s="408">
        <v>0</v>
      </c>
      <c r="G68" s="408">
        <v>0</v>
      </c>
      <c r="H68" s="408">
        <v>0</v>
      </c>
      <c r="I68" s="408">
        <v>0</v>
      </c>
      <c r="J68" s="408">
        <v>0</v>
      </c>
      <c r="K68" s="408">
        <v>0</v>
      </c>
      <c r="L68" s="408">
        <v>0</v>
      </c>
      <c r="M68" s="408" t="e">
        <f>'03'!#REF!+'04'!#REF!</f>
        <v>#REF!</v>
      </c>
      <c r="N68" s="408" t="e">
        <f t="shared" si="12"/>
        <v>#REF!</v>
      </c>
      <c r="O68" s="408">
        <f>'07'!N104</f>
        <v>0</v>
      </c>
      <c r="P68" s="408">
        <f t="shared" si="13"/>
        <v>0</v>
      </c>
    </row>
    <row r="69" spans="1:16" ht="24.75" customHeight="1" hidden="1">
      <c r="A69" s="432" t="s">
        <v>147</v>
      </c>
      <c r="B69" s="433" t="s">
        <v>146</v>
      </c>
      <c r="C69" s="404">
        <f t="shared" si="16"/>
        <v>0</v>
      </c>
      <c r="D69" s="404">
        <f t="shared" si="17"/>
        <v>0</v>
      </c>
      <c r="E69" s="408">
        <v>0</v>
      </c>
      <c r="F69" s="408">
        <v>0</v>
      </c>
      <c r="G69" s="408">
        <v>0</v>
      </c>
      <c r="H69" s="408">
        <v>0</v>
      </c>
      <c r="I69" s="408">
        <v>0</v>
      </c>
      <c r="J69" s="408">
        <v>0</v>
      </c>
      <c r="K69" s="408">
        <v>0</v>
      </c>
      <c r="L69" s="408">
        <v>0</v>
      </c>
      <c r="M69" s="408" t="e">
        <f>'03'!#REF!+'04'!#REF!</f>
        <v>#REF!</v>
      </c>
      <c r="N69" s="408" t="e">
        <f t="shared" si="12"/>
        <v>#REF!</v>
      </c>
      <c r="O69" s="408">
        <f>'07'!O104</f>
        <v>0</v>
      </c>
      <c r="P69" s="408">
        <f t="shared" si="13"/>
        <v>0</v>
      </c>
    </row>
    <row r="70" spans="1:16" ht="24.75" customHeight="1" hidden="1">
      <c r="A70" s="432" t="s">
        <v>149</v>
      </c>
      <c r="B70" s="435" t="s">
        <v>148</v>
      </c>
      <c r="C70" s="404">
        <f t="shared" si="16"/>
        <v>0</v>
      </c>
      <c r="D70" s="404">
        <f t="shared" si="17"/>
        <v>0</v>
      </c>
      <c r="E70" s="408">
        <v>0</v>
      </c>
      <c r="F70" s="408">
        <v>0</v>
      </c>
      <c r="G70" s="408">
        <v>0</v>
      </c>
      <c r="H70" s="408">
        <v>0</v>
      </c>
      <c r="I70" s="408">
        <v>0</v>
      </c>
      <c r="J70" s="408">
        <v>0</v>
      </c>
      <c r="K70" s="408">
        <v>0</v>
      </c>
      <c r="L70" s="408">
        <v>0</v>
      </c>
      <c r="M70" s="408" t="e">
        <f>'03'!#REF!+'04'!#REF!</f>
        <v>#REF!</v>
      </c>
      <c r="N70" s="408" t="e">
        <f t="shared" si="12"/>
        <v>#REF!</v>
      </c>
      <c r="O70" s="408">
        <f>'07'!P104</f>
        <v>0</v>
      </c>
      <c r="P70" s="408">
        <f t="shared" si="13"/>
        <v>0</v>
      </c>
    </row>
    <row r="71" spans="1:16" ht="24.75" customHeight="1" hidden="1">
      <c r="A71" s="432" t="s">
        <v>185</v>
      </c>
      <c r="B71" s="433" t="s">
        <v>150</v>
      </c>
      <c r="C71" s="404">
        <f t="shared" si="16"/>
        <v>472689</v>
      </c>
      <c r="D71" s="404">
        <f t="shared" si="17"/>
        <v>0</v>
      </c>
      <c r="E71" s="408">
        <v>0</v>
      </c>
      <c r="F71" s="408">
        <v>0</v>
      </c>
      <c r="G71" s="408">
        <v>0</v>
      </c>
      <c r="H71" s="408">
        <v>0</v>
      </c>
      <c r="I71" s="408">
        <v>0</v>
      </c>
      <c r="J71" s="408">
        <v>0</v>
      </c>
      <c r="K71" s="408">
        <v>472689</v>
      </c>
      <c r="L71" s="408">
        <v>0</v>
      </c>
      <c r="M71" s="408" t="e">
        <f>'03'!#REF!+'04'!#REF!</f>
        <v>#REF!</v>
      </c>
      <c r="N71" s="408" t="e">
        <f t="shared" si="12"/>
        <v>#REF!</v>
      </c>
      <c r="O71" s="408">
        <f>'07'!Q104</f>
        <v>0</v>
      </c>
      <c r="P71" s="408">
        <f t="shared" si="13"/>
        <v>472689</v>
      </c>
    </row>
    <row r="72" spans="1:16" ht="24.75" customHeight="1" hidden="1">
      <c r="A72" s="394" t="s">
        <v>53</v>
      </c>
      <c r="B72" s="395" t="s">
        <v>151</v>
      </c>
      <c r="C72" s="404">
        <f t="shared" si="16"/>
        <v>648690</v>
      </c>
      <c r="D72" s="404">
        <f t="shared" si="17"/>
        <v>648690</v>
      </c>
      <c r="E72" s="408">
        <v>289379</v>
      </c>
      <c r="F72" s="408">
        <v>0</v>
      </c>
      <c r="G72" s="408">
        <v>359311</v>
      </c>
      <c r="H72" s="408">
        <v>0</v>
      </c>
      <c r="I72" s="408">
        <v>0</v>
      </c>
      <c r="J72" s="408">
        <v>0</v>
      </c>
      <c r="K72" s="408">
        <v>0</v>
      </c>
      <c r="L72" s="408">
        <v>0</v>
      </c>
      <c r="M72" s="404" t="e">
        <f>'03'!#REF!+'04'!#REF!</f>
        <v>#REF!</v>
      </c>
      <c r="N72" s="404" t="e">
        <f t="shared" si="12"/>
        <v>#REF!</v>
      </c>
      <c r="O72" s="404">
        <f>'07'!R104</f>
        <v>7954049</v>
      </c>
      <c r="P72" s="404">
        <f t="shared" si="13"/>
        <v>-7305359</v>
      </c>
    </row>
    <row r="73" spans="1:16" ht="24.75" customHeight="1" hidden="1">
      <c r="A73" s="467" t="s">
        <v>76</v>
      </c>
      <c r="B73" s="496" t="s">
        <v>214</v>
      </c>
      <c r="C73" s="480">
        <f>(C64+C65+C66)/C63</f>
        <v>0.07551815529955011</v>
      </c>
      <c r="D73" s="396">
        <f aca="true" t="shared" si="18" ref="D73:L73">(D64+D65+D66)/D63</f>
        <v>0.7961007952325513</v>
      </c>
      <c r="E73" s="415">
        <f t="shared" si="18"/>
        <v>0.07187780772686433</v>
      </c>
      <c r="F73" s="415" t="e">
        <f t="shared" si="18"/>
        <v>#DIV/0!</v>
      </c>
      <c r="G73" s="415" t="e">
        <f t="shared" si="18"/>
        <v>#DIV/0!</v>
      </c>
      <c r="H73" s="415">
        <f t="shared" si="18"/>
        <v>1</v>
      </c>
      <c r="I73" s="415" t="e">
        <f t="shared" si="18"/>
        <v>#DIV/0!</v>
      </c>
      <c r="J73" s="415">
        <f t="shared" si="18"/>
        <v>0.9997863856451153</v>
      </c>
      <c r="K73" s="415">
        <f t="shared" si="18"/>
        <v>0.0020129067581331496</v>
      </c>
      <c r="L73" s="415" t="e">
        <f t="shared" si="18"/>
        <v>#DIV/0!</v>
      </c>
      <c r="M73" s="426"/>
      <c r="N73" s="497"/>
      <c r="O73" s="497"/>
      <c r="P73" s="497"/>
    </row>
    <row r="74" spans="1:16" ht="17.25" hidden="1">
      <c r="A74" s="1227" t="s">
        <v>499</v>
      </c>
      <c r="B74" s="1227"/>
      <c r="C74" s="408">
        <f>C57-C60-C61-C62</f>
        <v>0</v>
      </c>
      <c r="D74" s="408">
        <f aca="true" t="shared" si="19" ref="D74:L74">D57-D60-D61-D62</f>
        <v>0</v>
      </c>
      <c r="E74" s="408">
        <f t="shared" si="19"/>
        <v>0</v>
      </c>
      <c r="F74" s="408">
        <f t="shared" si="19"/>
        <v>0</v>
      </c>
      <c r="G74" s="408">
        <f t="shared" si="19"/>
        <v>0</v>
      </c>
      <c r="H74" s="408">
        <f t="shared" si="19"/>
        <v>0</v>
      </c>
      <c r="I74" s="408">
        <f t="shared" si="19"/>
        <v>0</v>
      </c>
      <c r="J74" s="408">
        <f t="shared" si="19"/>
        <v>0</v>
      </c>
      <c r="K74" s="408">
        <f t="shared" si="19"/>
        <v>0</v>
      </c>
      <c r="L74" s="408">
        <f t="shared" si="19"/>
        <v>0</v>
      </c>
      <c r="M74" s="426"/>
      <c r="N74" s="497"/>
      <c r="O74" s="497"/>
      <c r="P74" s="497"/>
    </row>
    <row r="75" spans="1:16" ht="17.25" hidden="1">
      <c r="A75" s="1222" t="s">
        <v>500</v>
      </c>
      <c r="B75" s="1222"/>
      <c r="C75" s="408">
        <f>C62-C63-C72</f>
        <v>0</v>
      </c>
      <c r="D75" s="408">
        <f aca="true" t="shared" si="20" ref="D75:L75">D62-D63-D72</f>
        <v>0</v>
      </c>
      <c r="E75" s="408">
        <f t="shared" si="20"/>
        <v>0</v>
      </c>
      <c r="F75" s="408">
        <f t="shared" si="20"/>
        <v>0</v>
      </c>
      <c r="G75" s="408">
        <f t="shared" si="20"/>
        <v>0</v>
      </c>
      <c r="H75" s="408">
        <f t="shared" si="20"/>
        <v>0</v>
      </c>
      <c r="I75" s="408">
        <f t="shared" si="20"/>
        <v>0</v>
      </c>
      <c r="J75" s="408">
        <f t="shared" si="20"/>
        <v>0</v>
      </c>
      <c r="K75" s="408">
        <f t="shared" si="20"/>
        <v>0</v>
      </c>
      <c r="L75" s="408">
        <f t="shared" si="20"/>
        <v>0</v>
      </c>
      <c r="M75" s="426"/>
      <c r="N75" s="497"/>
      <c r="O75" s="497"/>
      <c r="P75" s="497"/>
    </row>
    <row r="76" spans="1:16" ht="18.75" hidden="1">
      <c r="A76" s="482"/>
      <c r="B76" s="498" t="s">
        <v>520</v>
      </c>
      <c r="C76" s="498"/>
      <c r="D76" s="470"/>
      <c r="E76" s="470"/>
      <c r="F76" s="470"/>
      <c r="G76" s="1219" t="s">
        <v>520</v>
      </c>
      <c r="H76" s="1219"/>
      <c r="I76" s="1219"/>
      <c r="J76" s="1219"/>
      <c r="K76" s="1219"/>
      <c r="L76" s="1219"/>
      <c r="M76" s="485"/>
      <c r="N76" s="485"/>
      <c r="O76" s="485"/>
      <c r="P76" s="485"/>
    </row>
    <row r="77" spans="1:16" ht="18.75" hidden="1">
      <c r="A77" s="1220" t="s">
        <v>4</v>
      </c>
      <c r="B77" s="1220"/>
      <c r="C77" s="1220"/>
      <c r="D77" s="1220"/>
      <c r="E77" s="470"/>
      <c r="F77" s="470"/>
      <c r="G77" s="499"/>
      <c r="H77" s="1221" t="s">
        <v>521</v>
      </c>
      <c r="I77" s="1221"/>
      <c r="J77" s="1221"/>
      <c r="K77" s="1221"/>
      <c r="L77" s="1221"/>
      <c r="M77" s="485"/>
      <c r="N77" s="485"/>
      <c r="O77" s="485"/>
      <c r="P77" s="485"/>
    </row>
    <row r="78" ht="15" hidden="1"/>
    <row r="79" ht="15" hidden="1"/>
    <row r="80" ht="15" hidden="1"/>
    <row r="81" ht="15" hidden="1"/>
    <row r="82" ht="15" hidden="1"/>
    <row r="83" ht="15" hidden="1"/>
    <row r="84" ht="15" hidden="1"/>
    <row r="85" ht="15" hidden="1"/>
    <row r="86" ht="15" hidden="1"/>
    <row r="87" ht="15" hidden="1"/>
    <row r="88" spans="1:13" ht="16.5" hidden="1">
      <c r="A88" s="1244" t="s">
        <v>33</v>
      </c>
      <c r="B88" s="1245"/>
      <c r="C88" s="481"/>
      <c r="D88" s="1246" t="s">
        <v>79</v>
      </c>
      <c r="E88" s="1246"/>
      <c r="F88" s="1246"/>
      <c r="G88" s="1246"/>
      <c r="H88" s="1246"/>
      <c r="I88" s="1246"/>
      <c r="J88" s="1246"/>
      <c r="K88" s="1247"/>
      <c r="L88" s="1247"/>
      <c r="M88" s="485"/>
    </row>
    <row r="89" spans="1:13" ht="16.5" hidden="1">
      <c r="A89" s="1210" t="s">
        <v>343</v>
      </c>
      <c r="B89" s="1210"/>
      <c r="C89" s="1210"/>
      <c r="D89" s="1246" t="s">
        <v>215</v>
      </c>
      <c r="E89" s="1246"/>
      <c r="F89" s="1246"/>
      <c r="G89" s="1246"/>
      <c r="H89" s="1246"/>
      <c r="I89" s="1246"/>
      <c r="J89" s="1246"/>
      <c r="K89" s="1248" t="s">
        <v>507</v>
      </c>
      <c r="L89" s="1248"/>
      <c r="M89" s="482"/>
    </row>
    <row r="90" spans="1:13" ht="16.5" hidden="1">
      <c r="A90" s="1210" t="s">
        <v>344</v>
      </c>
      <c r="B90" s="1210"/>
      <c r="C90" s="416"/>
      <c r="D90" s="1249" t="s">
        <v>11</v>
      </c>
      <c r="E90" s="1249"/>
      <c r="F90" s="1249"/>
      <c r="G90" s="1249"/>
      <c r="H90" s="1249"/>
      <c r="I90" s="1249"/>
      <c r="J90" s="1249"/>
      <c r="K90" s="1247"/>
      <c r="L90" s="1247"/>
      <c r="M90" s="485"/>
    </row>
    <row r="91" spans="1:13" ht="15.75" hidden="1">
      <c r="A91" s="437" t="s">
        <v>119</v>
      </c>
      <c r="B91" s="437"/>
      <c r="C91" s="422"/>
      <c r="D91" s="486"/>
      <c r="E91" s="486"/>
      <c r="F91" s="487"/>
      <c r="G91" s="487"/>
      <c r="H91" s="487"/>
      <c r="I91" s="487"/>
      <c r="J91" s="487"/>
      <c r="K91" s="1228"/>
      <c r="L91" s="1228"/>
      <c r="M91" s="482"/>
    </row>
    <row r="92" spans="1:13" ht="15.75" hidden="1">
      <c r="A92" s="486"/>
      <c r="B92" s="486" t="s">
        <v>94</v>
      </c>
      <c r="C92" s="486"/>
      <c r="D92" s="486"/>
      <c r="E92" s="486"/>
      <c r="F92" s="486"/>
      <c r="G92" s="486"/>
      <c r="H92" s="486"/>
      <c r="I92" s="486"/>
      <c r="J92" s="486"/>
      <c r="K92" s="1231"/>
      <c r="L92" s="1231"/>
      <c r="M92" s="482"/>
    </row>
    <row r="93" spans="1:13" ht="15.75" hidden="1">
      <c r="A93" s="870" t="s">
        <v>71</v>
      </c>
      <c r="B93" s="871"/>
      <c r="C93" s="1229" t="s">
        <v>38</v>
      </c>
      <c r="D93" s="1235" t="s">
        <v>338</v>
      </c>
      <c r="E93" s="1235"/>
      <c r="F93" s="1235"/>
      <c r="G93" s="1235"/>
      <c r="H93" s="1235"/>
      <c r="I93" s="1235"/>
      <c r="J93" s="1235"/>
      <c r="K93" s="1235"/>
      <c r="L93" s="1235"/>
      <c r="M93" s="485"/>
    </row>
    <row r="94" spans="1:13" ht="15.75" hidden="1">
      <c r="A94" s="872"/>
      <c r="B94" s="873"/>
      <c r="C94" s="1229"/>
      <c r="D94" s="1236" t="s">
        <v>206</v>
      </c>
      <c r="E94" s="1237"/>
      <c r="F94" s="1237"/>
      <c r="G94" s="1237"/>
      <c r="H94" s="1237"/>
      <c r="I94" s="1237"/>
      <c r="J94" s="1238"/>
      <c r="K94" s="1239" t="s">
        <v>207</v>
      </c>
      <c r="L94" s="1239" t="s">
        <v>208</v>
      </c>
      <c r="M94" s="482"/>
    </row>
    <row r="95" spans="1:13" ht="15.75" hidden="1">
      <c r="A95" s="872"/>
      <c r="B95" s="873"/>
      <c r="C95" s="1229"/>
      <c r="D95" s="1230" t="s">
        <v>37</v>
      </c>
      <c r="E95" s="1232" t="s">
        <v>7</v>
      </c>
      <c r="F95" s="1233"/>
      <c r="G95" s="1233"/>
      <c r="H95" s="1233"/>
      <c r="I95" s="1233"/>
      <c r="J95" s="1234"/>
      <c r="K95" s="1240"/>
      <c r="L95" s="1242"/>
      <c r="M95" s="482"/>
    </row>
    <row r="96" spans="1:16" ht="15.75" hidden="1">
      <c r="A96" s="1250"/>
      <c r="B96" s="1251"/>
      <c r="C96" s="1229"/>
      <c r="D96" s="1230"/>
      <c r="E96" s="488" t="s">
        <v>209</v>
      </c>
      <c r="F96" s="488" t="s">
        <v>210</v>
      </c>
      <c r="G96" s="488" t="s">
        <v>211</v>
      </c>
      <c r="H96" s="488" t="s">
        <v>212</v>
      </c>
      <c r="I96" s="488" t="s">
        <v>345</v>
      </c>
      <c r="J96" s="488" t="s">
        <v>213</v>
      </c>
      <c r="K96" s="1241"/>
      <c r="L96" s="1243"/>
      <c r="M96" s="1224" t="s">
        <v>501</v>
      </c>
      <c r="N96" s="1224"/>
      <c r="O96" s="1224"/>
      <c r="P96" s="1224"/>
    </row>
    <row r="97" spans="1:16" ht="15" hidden="1">
      <c r="A97" s="1225" t="s">
        <v>6</v>
      </c>
      <c r="B97" s="1226"/>
      <c r="C97" s="489">
        <v>1</v>
      </c>
      <c r="D97" s="490">
        <v>2</v>
      </c>
      <c r="E97" s="489">
        <v>3</v>
      </c>
      <c r="F97" s="490">
        <v>4</v>
      </c>
      <c r="G97" s="489">
        <v>5</v>
      </c>
      <c r="H97" s="490">
        <v>6</v>
      </c>
      <c r="I97" s="489">
        <v>7</v>
      </c>
      <c r="J97" s="490">
        <v>8</v>
      </c>
      <c r="K97" s="489">
        <v>9</v>
      </c>
      <c r="L97" s="490">
        <v>10</v>
      </c>
      <c r="M97" s="491" t="s">
        <v>502</v>
      </c>
      <c r="N97" s="492" t="s">
        <v>505</v>
      </c>
      <c r="O97" s="492" t="s">
        <v>503</v>
      </c>
      <c r="P97" s="492" t="s">
        <v>504</v>
      </c>
    </row>
    <row r="98" spans="1:16" ht="24.75" customHeight="1" hidden="1">
      <c r="A98" s="429" t="s">
        <v>0</v>
      </c>
      <c r="B98" s="430" t="s">
        <v>131</v>
      </c>
      <c r="C98" s="404">
        <f>C99+C100</f>
        <v>77698000</v>
      </c>
      <c r="D98" s="404">
        <f aca="true" t="shared" si="21" ref="D98:L98">D99+D100</f>
        <v>1726087</v>
      </c>
      <c r="E98" s="404">
        <f t="shared" si="21"/>
        <v>992526</v>
      </c>
      <c r="F98" s="404">
        <f t="shared" si="21"/>
        <v>0</v>
      </c>
      <c r="G98" s="404">
        <f t="shared" si="21"/>
        <v>434217</v>
      </c>
      <c r="H98" s="404">
        <f t="shared" si="21"/>
        <v>110298</v>
      </c>
      <c r="I98" s="404">
        <f t="shared" si="21"/>
        <v>20700</v>
      </c>
      <c r="J98" s="404">
        <f t="shared" si="21"/>
        <v>168346</v>
      </c>
      <c r="K98" s="404">
        <f t="shared" si="21"/>
        <v>73826163</v>
      </c>
      <c r="L98" s="404">
        <f t="shared" si="21"/>
        <v>2145750</v>
      </c>
      <c r="M98" s="404" t="e">
        <f>'03'!#REF!+'04'!#REF!</f>
        <v>#REF!</v>
      </c>
      <c r="N98" s="404" t="e">
        <f>C98-M98</f>
        <v>#REF!</v>
      </c>
      <c r="O98" s="404" t="e">
        <f>'07'!#REF!</f>
        <v>#REF!</v>
      </c>
      <c r="P98" s="404" t="e">
        <f>C98-O98</f>
        <v>#REF!</v>
      </c>
    </row>
    <row r="99" spans="1:16" ht="24.75" customHeight="1" hidden="1">
      <c r="A99" s="432">
        <v>1</v>
      </c>
      <c r="B99" s="433" t="s">
        <v>132</v>
      </c>
      <c r="C99" s="404">
        <f>D99+K99+L99</f>
        <v>42623095</v>
      </c>
      <c r="D99" s="404">
        <f>E99+F99+G99+H99+I99+J99</f>
        <v>901808</v>
      </c>
      <c r="E99" s="408">
        <v>547691</v>
      </c>
      <c r="F99" s="408"/>
      <c r="G99" s="408">
        <v>256217</v>
      </c>
      <c r="H99" s="408">
        <v>65000</v>
      </c>
      <c r="I99" s="408">
        <v>20700</v>
      </c>
      <c r="J99" s="408">
        <v>12200</v>
      </c>
      <c r="K99" s="408">
        <v>40571287</v>
      </c>
      <c r="L99" s="408">
        <v>1150000</v>
      </c>
      <c r="M99" s="408" t="e">
        <f>'03'!#REF!+'04'!#REF!</f>
        <v>#REF!</v>
      </c>
      <c r="N99" s="408" t="e">
        <f aca="true" t="shared" si="22" ref="N99:N113">C99-M99</f>
        <v>#REF!</v>
      </c>
      <c r="O99" s="408" t="e">
        <f>'07'!#REF!</f>
        <v>#REF!</v>
      </c>
      <c r="P99" s="408" t="e">
        <f aca="true" t="shared" si="23" ref="P99:P113">C99-O99</f>
        <v>#REF!</v>
      </c>
    </row>
    <row r="100" spans="1:16" ht="24.75" customHeight="1" hidden="1">
      <c r="A100" s="432">
        <v>2</v>
      </c>
      <c r="B100" s="433" t="s">
        <v>133</v>
      </c>
      <c r="C100" s="404">
        <f>D100+K100+L100</f>
        <v>35074905</v>
      </c>
      <c r="D100" s="404">
        <f>E100+F100+G100+H100+I100+J100</f>
        <v>824279</v>
      </c>
      <c r="E100" s="408">
        <v>444835</v>
      </c>
      <c r="F100" s="408"/>
      <c r="G100" s="408">
        <v>178000</v>
      </c>
      <c r="H100" s="408">
        <v>45298</v>
      </c>
      <c r="I100" s="408"/>
      <c r="J100" s="408">
        <v>156146</v>
      </c>
      <c r="K100" s="408">
        <v>33254876</v>
      </c>
      <c r="L100" s="408">
        <v>995750</v>
      </c>
      <c r="M100" s="408" t="e">
        <f>'03'!#REF!+'04'!#REF!</f>
        <v>#REF!</v>
      </c>
      <c r="N100" s="408" t="e">
        <f t="shared" si="22"/>
        <v>#REF!</v>
      </c>
      <c r="O100" s="408" t="e">
        <f>'07'!#REF!</f>
        <v>#REF!</v>
      </c>
      <c r="P100" s="408" t="e">
        <f t="shared" si="23"/>
        <v>#REF!</v>
      </c>
    </row>
    <row r="101" spans="1:16" ht="24.75" customHeight="1" hidden="1">
      <c r="A101" s="394" t="s">
        <v>1</v>
      </c>
      <c r="B101" s="395" t="s">
        <v>134</v>
      </c>
      <c r="C101" s="404">
        <f>D101+K101+L101</f>
        <v>4094298</v>
      </c>
      <c r="D101" s="404">
        <f>E101+F101+G101+H101+I101+J101</f>
        <v>29764</v>
      </c>
      <c r="E101" s="408">
        <v>10764</v>
      </c>
      <c r="F101" s="408"/>
      <c r="G101" s="408">
        <v>19000</v>
      </c>
      <c r="H101" s="408"/>
      <c r="I101" s="408"/>
      <c r="J101" s="408"/>
      <c r="K101" s="408">
        <v>3103784</v>
      </c>
      <c r="L101" s="408">
        <v>960750</v>
      </c>
      <c r="M101" s="408" t="e">
        <f>'03'!#REF!+'04'!#REF!</f>
        <v>#REF!</v>
      </c>
      <c r="N101" s="408" t="e">
        <f t="shared" si="22"/>
        <v>#REF!</v>
      </c>
      <c r="O101" s="408" t="e">
        <f>'07'!#REF!</f>
        <v>#REF!</v>
      </c>
      <c r="P101" s="408" t="e">
        <f t="shared" si="23"/>
        <v>#REF!</v>
      </c>
    </row>
    <row r="102" spans="1:16" ht="24.75" customHeight="1" hidden="1">
      <c r="A102" s="394" t="s">
        <v>9</v>
      </c>
      <c r="B102" s="395" t="s">
        <v>135</v>
      </c>
      <c r="C102" s="404">
        <f>D102+K102+L102</f>
        <v>0</v>
      </c>
      <c r="D102" s="404">
        <f>E102+F102+G102+H102+I102+J102</f>
        <v>0</v>
      </c>
      <c r="E102" s="408"/>
      <c r="F102" s="408"/>
      <c r="G102" s="408"/>
      <c r="H102" s="408"/>
      <c r="I102" s="408"/>
      <c r="J102" s="408"/>
      <c r="K102" s="408"/>
      <c r="L102" s="408"/>
      <c r="M102" s="408" t="e">
        <f>'03'!#REF!+'04'!#REF!</f>
        <v>#REF!</v>
      </c>
      <c r="N102" s="408" t="e">
        <f t="shared" si="22"/>
        <v>#REF!</v>
      </c>
      <c r="O102" s="408" t="e">
        <f>'07'!#REF!</f>
        <v>#REF!</v>
      </c>
      <c r="P102" s="408" t="e">
        <f t="shared" si="23"/>
        <v>#REF!</v>
      </c>
    </row>
    <row r="103" spans="1:16" ht="24.75" customHeight="1" hidden="1">
      <c r="A103" s="394" t="s">
        <v>136</v>
      </c>
      <c r="B103" s="395" t="s">
        <v>137</v>
      </c>
      <c r="C103" s="404">
        <f>C104+C113</f>
        <v>73603702</v>
      </c>
      <c r="D103" s="404">
        <f aca="true" t="shared" si="24" ref="D103:L103">D104+D113</f>
        <v>1696323</v>
      </c>
      <c r="E103" s="404">
        <f t="shared" si="24"/>
        <v>981762</v>
      </c>
      <c r="F103" s="404">
        <f t="shared" si="24"/>
        <v>0</v>
      </c>
      <c r="G103" s="404">
        <f t="shared" si="24"/>
        <v>415217</v>
      </c>
      <c r="H103" s="404">
        <f t="shared" si="24"/>
        <v>110298</v>
      </c>
      <c r="I103" s="404">
        <f t="shared" si="24"/>
        <v>20700</v>
      </c>
      <c r="J103" s="404">
        <f t="shared" si="24"/>
        <v>168346</v>
      </c>
      <c r="K103" s="404">
        <f t="shared" si="24"/>
        <v>70722379</v>
      </c>
      <c r="L103" s="404">
        <f t="shared" si="24"/>
        <v>1185000</v>
      </c>
      <c r="M103" s="404" t="e">
        <f>'03'!#REF!+'04'!#REF!</f>
        <v>#REF!</v>
      </c>
      <c r="N103" s="404" t="e">
        <f t="shared" si="22"/>
        <v>#REF!</v>
      </c>
      <c r="O103" s="404" t="e">
        <f>'07'!#REF!</f>
        <v>#REF!</v>
      </c>
      <c r="P103" s="404" t="e">
        <f t="shared" si="23"/>
        <v>#REF!</v>
      </c>
    </row>
    <row r="104" spans="1:16" ht="24.75" customHeight="1" hidden="1">
      <c r="A104" s="394" t="s">
        <v>52</v>
      </c>
      <c r="B104" s="434" t="s">
        <v>138</v>
      </c>
      <c r="C104" s="404">
        <f>SUM(C105:C112)</f>
        <v>72849668</v>
      </c>
      <c r="D104" s="404">
        <f aca="true" t="shared" si="25" ref="D104:L104">SUM(D105:D112)</f>
        <v>942289</v>
      </c>
      <c r="E104" s="404">
        <f t="shared" si="25"/>
        <v>526845</v>
      </c>
      <c r="F104" s="404">
        <f t="shared" si="25"/>
        <v>0</v>
      </c>
      <c r="G104" s="404">
        <f t="shared" si="25"/>
        <v>197800</v>
      </c>
      <c r="H104" s="404">
        <f t="shared" si="25"/>
        <v>49298</v>
      </c>
      <c r="I104" s="404">
        <f t="shared" si="25"/>
        <v>0</v>
      </c>
      <c r="J104" s="404">
        <f t="shared" si="25"/>
        <v>168346</v>
      </c>
      <c r="K104" s="404">
        <f t="shared" si="25"/>
        <v>70722379</v>
      </c>
      <c r="L104" s="404">
        <f t="shared" si="25"/>
        <v>1185000</v>
      </c>
      <c r="M104" s="404" t="e">
        <f>'03'!#REF!+'04'!#REF!</f>
        <v>#REF!</v>
      </c>
      <c r="N104" s="404" t="e">
        <f t="shared" si="22"/>
        <v>#REF!</v>
      </c>
      <c r="O104" s="404" t="e">
        <f>'07'!#REF!</f>
        <v>#REF!</v>
      </c>
      <c r="P104" s="404" t="e">
        <f t="shared" si="23"/>
        <v>#REF!</v>
      </c>
    </row>
    <row r="105" spans="1:16" ht="24.75" customHeight="1" hidden="1">
      <c r="A105" s="432" t="s">
        <v>54</v>
      </c>
      <c r="B105" s="433" t="s">
        <v>139</v>
      </c>
      <c r="C105" s="404">
        <f aca="true" t="shared" si="26" ref="C105:C113">D105+K105+L105</f>
        <v>4196249</v>
      </c>
      <c r="D105" s="404">
        <f aca="true" t="shared" si="27" ref="D105:D113">E105+F105+G105+H105+I105+J105</f>
        <v>562189</v>
      </c>
      <c r="E105" s="408">
        <v>241945</v>
      </c>
      <c r="F105" s="408"/>
      <c r="G105" s="408">
        <v>107000</v>
      </c>
      <c r="H105" s="408">
        <v>45298</v>
      </c>
      <c r="I105" s="408"/>
      <c r="J105" s="408">
        <v>167946</v>
      </c>
      <c r="K105" s="408">
        <v>3609060</v>
      </c>
      <c r="L105" s="408">
        <v>25000</v>
      </c>
      <c r="M105" s="408" t="e">
        <f>'03'!#REF!+'04'!#REF!</f>
        <v>#REF!</v>
      </c>
      <c r="N105" s="408" t="e">
        <f t="shared" si="22"/>
        <v>#REF!</v>
      </c>
      <c r="O105" s="408" t="e">
        <f>'07'!#REF!</f>
        <v>#REF!</v>
      </c>
      <c r="P105" s="408" t="e">
        <f t="shared" si="23"/>
        <v>#REF!</v>
      </c>
    </row>
    <row r="106" spans="1:16" ht="24.75" customHeight="1" hidden="1">
      <c r="A106" s="432" t="s">
        <v>55</v>
      </c>
      <c r="B106" s="433" t="s">
        <v>140</v>
      </c>
      <c r="C106" s="404">
        <f t="shared" si="26"/>
        <v>0</v>
      </c>
      <c r="D106" s="404">
        <f t="shared" si="27"/>
        <v>0</v>
      </c>
      <c r="E106" s="408"/>
      <c r="F106" s="408"/>
      <c r="G106" s="408"/>
      <c r="H106" s="408"/>
      <c r="I106" s="408"/>
      <c r="J106" s="408"/>
      <c r="K106" s="408"/>
      <c r="L106" s="408"/>
      <c r="M106" s="408" t="e">
        <f>'03'!#REF!+'04'!#REF!</f>
        <v>#REF!</v>
      </c>
      <c r="N106" s="408" t="e">
        <f t="shared" si="22"/>
        <v>#REF!</v>
      </c>
      <c r="O106" s="408" t="e">
        <f>'07'!#REF!</f>
        <v>#REF!</v>
      </c>
      <c r="P106" s="408" t="e">
        <f t="shared" si="23"/>
        <v>#REF!</v>
      </c>
    </row>
    <row r="107" spans="1:16" ht="24.75" customHeight="1" hidden="1">
      <c r="A107" s="432" t="s">
        <v>141</v>
      </c>
      <c r="B107" s="433" t="s">
        <v>201</v>
      </c>
      <c r="C107" s="404">
        <f t="shared" si="26"/>
        <v>0</v>
      </c>
      <c r="D107" s="404">
        <f t="shared" si="27"/>
        <v>0</v>
      </c>
      <c r="E107" s="408"/>
      <c r="F107" s="408"/>
      <c r="G107" s="408"/>
      <c r="H107" s="408"/>
      <c r="I107" s="408"/>
      <c r="J107" s="408"/>
      <c r="K107" s="408"/>
      <c r="L107" s="408"/>
      <c r="M107" s="408" t="e">
        <f>'03'!#REF!</f>
        <v>#REF!</v>
      </c>
      <c r="N107" s="408" t="e">
        <f t="shared" si="22"/>
        <v>#REF!</v>
      </c>
      <c r="O107" s="408" t="e">
        <f>'07'!#REF!</f>
        <v>#REF!</v>
      </c>
      <c r="P107" s="408" t="e">
        <f t="shared" si="23"/>
        <v>#REF!</v>
      </c>
    </row>
    <row r="108" spans="1:16" ht="24.75" customHeight="1" hidden="1">
      <c r="A108" s="432" t="s">
        <v>143</v>
      </c>
      <c r="B108" s="433" t="s">
        <v>142</v>
      </c>
      <c r="C108" s="404">
        <f t="shared" si="26"/>
        <v>67438608</v>
      </c>
      <c r="D108" s="404">
        <f t="shared" si="27"/>
        <v>315289</v>
      </c>
      <c r="E108" s="408">
        <v>220089</v>
      </c>
      <c r="F108" s="408"/>
      <c r="G108" s="408">
        <v>90800</v>
      </c>
      <c r="H108" s="408">
        <v>4000</v>
      </c>
      <c r="I108" s="408"/>
      <c r="J108" s="408">
        <v>400</v>
      </c>
      <c r="K108" s="408">
        <v>67113319</v>
      </c>
      <c r="L108" s="408">
        <v>10000</v>
      </c>
      <c r="M108" s="408" t="e">
        <f>'03'!#REF!+'04'!#REF!</f>
        <v>#REF!</v>
      </c>
      <c r="N108" s="408" t="e">
        <f t="shared" si="22"/>
        <v>#REF!</v>
      </c>
      <c r="O108" s="408" t="e">
        <f>'07'!#REF!</f>
        <v>#REF!</v>
      </c>
      <c r="P108" s="408" t="e">
        <f t="shared" si="23"/>
        <v>#REF!</v>
      </c>
    </row>
    <row r="109" spans="1:16" ht="24.75" customHeight="1" hidden="1">
      <c r="A109" s="432" t="s">
        <v>145</v>
      </c>
      <c r="B109" s="433" t="s">
        <v>144</v>
      </c>
      <c r="C109" s="404">
        <f t="shared" si="26"/>
        <v>1214811</v>
      </c>
      <c r="D109" s="404">
        <f t="shared" si="27"/>
        <v>64811</v>
      </c>
      <c r="E109" s="408">
        <v>64811</v>
      </c>
      <c r="F109" s="408"/>
      <c r="G109" s="408"/>
      <c r="H109" s="408"/>
      <c r="I109" s="408"/>
      <c r="J109" s="408"/>
      <c r="K109" s="408"/>
      <c r="L109" s="408">
        <v>1150000</v>
      </c>
      <c r="M109" s="408" t="e">
        <f>'03'!#REF!+'04'!#REF!</f>
        <v>#REF!</v>
      </c>
      <c r="N109" s="408" t="e">
        <f t="shared" si="22"/>
        <v>#REF!</v>
      </c>
      <c r="O109" s="408" t="e">
        <f>'07'!#REF!</f>
        <v>#REF!</v>
      </c>
      <c r="P109" s="408" t="e">
        <f t="shared" si="23"/>
        <v>#REF!</v>
      </c>
    </row>
    <row r="110" spans="1:16" ht="24.75" customHeight="1" hidden="1">
      <c r="A110" s="432" t="s">
        <v>147</v>
      </c>
      <c r="B110" s="433" t="s">
        <v>146</v>
      </c>
      <c r="C110" s="404">
        <f t="shared" si="26"/>
        <v>0</v>
      </c>
      <c r="D110" s="404">
        <f t="shared" si="27"/>
        <v>0</v>
      </c>
      <c r="E110" s="408"/>
      <c r="F110" s="408"/>
      <c r="G110" s="408"/>
      <c r="H110" s="408"/>
      <c r="I110" s="408"/>
      <c r="J110" s="408"/>
      <c r="K110" s="408"/>
      <c r="L110" s="408"/>
      <c r="M110" s="408" t="e">
        <f>'03'!#REF!+'04'!#REF!</f>
        <v>#REF!</v>
      </c>
      <c r="N110" s="408" t="e">
        <f t="shared" si="22"/>
        <v>#REF!</v>
      </c>
      <c r="O110" s="408" t="e">
        <f>'07'!#REF!</f>
        <v>#REF!</v>
      </c>
      <c r="P110" s="408" t="e">
        <f t="shared" si="23"/>
        <v>#REF!</v>
      </c>
    </row>
    <row r="111" spans="1:16" ht="24.75" customHeight="1" hidden="1">
      <c r="A111" s="432" t="s">
        <v>149</v>
      </c>
      <c r="B111" s="435" t="s">
        <v>148</v>
      </c>
      <c r="C111" s="404">
        <f t="shared" si="26"/>
        <v>0</v>
      </c>
      <c r="D111" s="404">
        <f t="shared" si="27"/>
        <v>0</v>
      </c>
      <c r="E111" s="408"/>
      <c r="F111" s="408"/>
      <c r="G111" s="408"/>
      <c r="H111" s="408"/>
      <c r="I111" s="408"/>
      <c r="J111" s="408"/>
      <c r="K111" s="408"/>
      <c r="L111" s="408"/>
      <c r="M111" s="408" t="e">
        <f>'03'!#REF!+'04'!#REF!</f>
        <v>#REF!</v>
      </c>
      <c r="N111" s="408" t="e">
        <f t="shared" si="22"/>
        <v>#REF!</v>
      </c>
      <c r="O111" s="408" t="e">
        <f>'07'!#REF!</f>
        <v>#REF!</v>
      </c>
      <c r="P111" s="408" t="e">
        <f t="shared" si="23"/>
        <v>#REF!</v>
      </c>
    </row>
    <row r="112" spans="1:16" ht="24.75" customHeight="1" hidden="1">
      <c r="A112" s="432" t="s">
        <v>185</v>
      </c>
      <c r="B112" s="433" t="s">
        <v>150</v>
      </c>
      <c r="C112" s="404">
        <f t="shared" si="26"/>
        <v>0</v>
      </c>
      <c r="D112" s="404">
        <f t="shared" si="27"/>
        <v>0</v>
      </c>
      <c r="E112" s="408"/>
      <c r="F112" s="408"/>
      <c r="G112" s="408"/>
      <c r="H112" s="408"/>
      <c r="I112" s="408"/>
      <c r="J112" s="408"/>
      <c r="K112" s="408"/>
      <c r="L112" s="408"/>
      <c r="M112" s="408" t="e">
        <f>'03'!#REF!+'04'!#REF!</f>
        <v>#REF!</v>
      </c>
      <c r="N112" s="408" t="e">
        <f t="shared" si="22"/>
        <v>#REF!</v>
      </c>
      <c r="O112" s="408" t="e">
        <f>'07'!#REF!</f>
        <v>#REF!</v>
      </c>
      <c r="P112" s="408" t="e">
        <f t="shared" si="23"/>
        <v>#REF!</v>
      </c>
    </row>
    <row r="113" spans="1:16" ht="24.75" customHeight="1" hidden="1">
      <c r="A113" s="394" t="s">
        <v>53</v>
      </c>
      <c r="B113" s="395" t="s">
        <v>151</v>
      </c>
      <c r="C113" s="404">
        <f t="shared" si="26"/>
        <v>754034</v>
      </c>
      <c r="D113" s="404">
        <f t="shared" si="27"/>
        <v>754034</v>
      </c>
      <c r="E113" s="408">
        <v>454917</v>
      </c>
      <c r="F113" s="408"/>
      <c r="G113" s="408">
        <v>217417</v>
      </c>
      <c r="H113" s="408">
        <v>61000</v>
      </c>
      <c r="I113" s="408">
        <v>20700</v>
      </c>
      <c r="J113" s="408"/>
      <c r="K113" s="408"/>
      <c r="L113" s="408"/>
      <c r="M113" s="404" t="e">
        <f>'03'!#REF!+'04'!#REF!</f>
        <v>#REF!</v>
      </c>
      <c r="N113" s="404" t="e">
        <f t="shared" si="22"/>
        <v>#REF!</v>
      </c>
      <c r="O113" s="404" t="e">
        <f>'07'!#REF!</f>
        <v>#REF!</v>
      </c>
      <c r="P113" s="404" t="e">
        <f t="shared" si="23"/>
        <v>#REF!</v>
      </c>
    </row>
    <row r="114" spans="1:16" ht="25.5" hidden="1">
      <c r="A114" s="467" t="s">
        <v>76</v>
      </c>
      <c r="B114" s="496" t="s">
        <v>214</v>
      </c>
      <c r="C114" s="480">
        <f>(C105+C106+C107)/C104</f>
        <v>0.05760148419619428</v>
      </c>
      <c r="D114" s="396">
        <f aca="true" t="shared" si="28" ref="D114:L114">(D105+D106+D107)/D104</f>
        <v>0.5966205696978315</v>
      </c>
      <c r="E114" s="415">
        <f t="shared" si="28"/>
        <v>0.45923374047395343</v>
      </c>
      <c r="F114" s="415" t="e">
        <f t="shared" si="28"/>
        <v>#DIV/0!</v>
      </c>
      <c r="G114" s="415">
        <f t="shared" si="28"/>
        <v>0.5409504550050556</v>
      </c>
      <c r="H114" s="415">
        <f t="shared" si="28"/>
        <v>0.9188608057121993</v>
      </c>
      <c r="I114" s="415" t="e">
        <f t="shared" si="28"/>
        <v>#DIV/0!</v>
      </c>
      <c r="J114" s="415">
        <f t="shared" si="28"/>
        <v>0.9976239411687834</v>
      </c>
      <c r="K114" s="415">
        <f t="shared" si="28"/>
        <v>0.05103137155496423</v>
      </c>
      <c r="L114" s="415">
        <f t="shared" si="28"/>
        <v>0.02109704641350211</v>
      </c>
      <c r="M114" s="426"/>
      <c r="N114" s="497"/>
      <c r="O114" s="497"/>
      <c r="P114" s="497"/>
    </row>
    <row r="115" spans="1:16" ht="17.25" hidden="1">
      <c r="A115" s="1227" t="s">
        <v>499</v>
      </c>
      <c r="B115" s="1227"/>
      <c r="C115" s="408">
        <f>C98-C101-C102-C103</f>
        <v>0</v>
      </c>
      <c r="D115" s="408">
        <f aca="true" t="shared" si="29" ref="D115:L115">D98-D101-D102-D103</f>
        <v>0</v>
      </c>
      <c r="E115" s="408">
        <f t="shared" si="29"/>
        <v>0</v>
      </c>
      <c r="F115" s="408">
        <f t="shared" si="29"/>
        <v>0</v>
      </c>
      <c r="G115" s="408">
        <f t="shared" si="29"/>
        <v>0</v>
      </c>
      <c r="H115" s="408">
        <f t="shared" si="29"/>
        <v>0</v>
      </c>
      <c r="I115" s="408">
        <f t="shared" si="29"/>
        <v>0</v>
      </c>
      <c r="J115" s="408">
        <f t="shared" si="29"/>
        <v>0</v>
      </c>
      <c r="K115" s="408">
        <f t="shared" si="29"/>
        <v>0</v>
      </c>
      <c r="L115" s="408">
        <f t="shared" si="29"/>
        <v>0</v>
      </c>
      <c r="M115" s="426"/>
      <c r="N115" s="497"/>
      <c r="O115" s="497"/>
      <c r="P115" s="497"/>
    </row>
    <row r="116" spans="1:16" ht="17.25" hidden="1">
      <c r="A116" s="1222" t="s">
        <v>500</v>
      </c>
      <c r="B116" s="1222"/>
      <c r="C116" s="408">
        <f>C103-C104-C113</f>
        <v>0</v>
      </c>
      <c r="D116" s="408">
        <f aca="true" t="shared" si="30" ref="D116:L116">D103-D104-D113</f>
        <v>0</v>
      </c>
      <c r="E116" s="408">
        <f t="shared" si="30"/>
        <v>0</v>
      </c>
      <c r="F116" s="408">
        <f t="shared" si="30"/>
        <v>0</v>
      </c>
      <c r="G116" s="408">
        <f t="shared" si="30"/>
        <v>0</v>
      </c>
      <c r="H116" s="408">
        <f t="shared" si="30"/>
        <v>0</v>
      </c>
      <c r="I116" s="408">
        <f t="shared" si="30"/>
        <v>0</v>
      </c>
      <c r="J116" s="408">
        <f t="shared" si="30"/>
        <v>0</v>
      </c>
      <c r="K116" s="408">
        <f t="shared" si="30"/>
        <v>0</v>
      </c>
      <c r="L116" s="408">
        <f t="shared" si="30"/>
        <v>0</v>
      </c>
      <c r="M116" s="426"/>
      <c r="N116" s="497"/>
      <c r="O116" s="497"/>
      <c r="P116" s="497"/>
    </row>
    <row r="117" spans="1:16" ht="18.75" hidden="1">
      <c r="A117" s="482"/>
      <c r="B117" s="498" t="s">
        <v>520</v>
      </c>
      <c r="C117" s="498"/>
      <c r="D117" s="470"/>
      <c r="E117" s="470"/>
      <c r="F117" s="470"/>
      <c r="G117" s="1219" t="s">
        <v>520</v>
      </c>
      <c r="H117" s="1219"/>
      <c r="I117" s="1219"/>
      <c r="J117" s="1219"/>
      <c r="K117" s="1219"/>
      <c r="L117" s="1219"/>
      <c r="M117" s="485"/>
      <c r="N117" s="485"/>
      <c r="O117" s="485"/>
      <c r="P117" s="485"/>
    </row>
    <row r="118" spans="1:16" ht="18.75" hidden="1">
      <c r="A118" s="1220" t="s">
        <v>4</v>
      </c>
      <c r="B118" s="1220"/>
      <c r="C118" s="1220"/>
      <c r="D118" s="1220"/>
      <c r="E118" s="470"/>
      <c r="F118" s="470"/>
      <c r="G118" s="499"/>
      <c r="H118" s="1221" t="s">
        <v>521</v>
      </c>
      <c r="I118" s="1221"/>
      <c r="J118" s="1221"/>
      <c r="K118" s="1221"/>
      <c r="L118" s="1221"/>
      <c r="M118" s="485"/>
      <c r="N118" s="485"/>
      <c r="O118" s="485"/>
      <c r="P118" s="485"/>
    </row>
    <row r="119" ht="15" hidden="1"/>
    <row r="120" ht="15" hidden="1"/>
    <row r="121" ht="15" hidden="1"/>
    <row r="122" ht="15" hidden="1"/>
    <row r="123" ht="15" hidden="1"/>
    <row r="124" ht="15" hidden="1"/>
    <row r="125" ht="15" hidden="1"/>
    <row r="126" ht="15" hidden="1"/>
    <row r="127" ht="15" hidden="1"/>
    <row r="128" ht="15" hidden="1"/>
    <row r="129" ht="15" hidden="1"/>
    <row r="130" ht="15" hidden="1"/>
    <row r="131" spans="1:13" ht="16.5" hidden="1">
      <c r="A131" s="1244" t="s">
        <v>33</v>
      </c>
      <c r="B131" s="1245"/>
      <c r="C131" s="481"/>
      <c r="D131" s="1246" t="s">
        <v>79</v>
      </c>
      <c r="E131" s="1246"/>
      <c r="F131" s="1246"/>
      <c r="G131" s="1246"/>
      <c r="H131" s="1246"/>
      <c r="I131" s="1246"/>
      <c r="J131" s="1246"/>
      <c r="K131" s="1247"/>
      <c r="L131" s="1247"/>
      <c r="M131" s="485"/>
    </row>
    <row r="132" spans="1:13" ht="16.5" hidden="1">
      <c r="A132" s="1210" t="s">
        <v>343</v>
      </c>
      <c r="B132" s="1210"/>
      <c r="C132" s="1210"/>
      <c r="D132" s="1246" t="s">
        <v>215</v>
      </c>
      <c r="E132" s="1246"/>
      <c r="F132" s="1246"/>
      <c r="G132" s="1246"/>
      <c r="H132" s="1246"/>
      <c r="I132" s="1246"/>
      <c r="J132" s="1246"/>
      <c r="K132" s="1248" t="s">
        <v>508</v>
      </c>
      <c r="L132" s="1248"/>
      <c r="M132" s="482"/>
    </row>
    <row r="133" spans="1:13" ht="16.5" hidden="1">
      <c r="A133" s="1210" t="s">
        <v>344</v>
      </c>
      <c r="B133" s="1210"/>
      <c r="C133" s="416"/>
      <c r="D133" s="1249" t="s">
        <v>554</v>
      </c>
      <c r="E133" s="1249"/>
      <c r="F133" s="1249"/>
      <c r="G133" s="1249"/>
      <c r="H133" s="1249"/>
      <c r="I133" s="1249"/>
      <c r="J133" s="1249"/>
      <c r="K133" s="1247"/>
      <c r="L133" s="1247"/>
      <c r="M133" s="485"/>
    </row>
    <row r="134" spans="1:13" ht="15.75" hidden="1">
      <c r="A134" s="437" t="s">
        <v>119</v>
      </c>
      <c r="B134" s="437"/>
      <c r="C134" s="422"/>
      <c r="D134" s="486"/>
      <c r="E134" s="486"/>
      <c r="F134" s="487"/>
      <c r="G134" s="487"/>
      <c r="H134" s="487"/>
      <c r="I134" s="487"/>
      <c r="J134" s="487"/>
      <c r="K134" s="1228"/>
      <c r="L134" s="1228"/>
      <c r="M134" s="482"/>
    </row>
    <row r="135" spans="1:13" ht="15.75" hidden="1">
      <c r="A135" s="486"/>
      <c r="B135" s="486" t="s">
        <v>94</v>
      </c>
      <c r="C135" s="486"/>
      <c r="D135" s="486"/>
      <c r="E135" s="486"/>
      <c r="F135" s="486"/>
      <c r="G135" s="486"/>
      <c r="H135" s="486"/>
      <c r="I135" s="486"/>
      <c r="J135" s="486"/>
      <c r="K135" s="1231"/>
      <c r="L135" s="1231"/>
      <c r="M135" s="482"/>
    </row>
    <row r="136" spans="1:13" ht="15.75" hidden="1">
      <c r="A136" s="870" t="s">
        <v>71</v>
      </c>
      <c r="B136" s="871"/>
      <c r="C136" s="1229" t="s">
        <v>38</v>
      </c>
      <c r="D136" s="1235" t="s">
        <v>338</v>
      </c>
      <c r="E136" s="1235"/>
      <c r="F136" s="1235"/>
      <c r="G136" s="1235"/>
      <c r="H136" s="1235"/>
      <c r="I136" s="1235"/>
      <c r="J136" s="1235"/>
      <c r="K136" s="1235"/>
      <c r="L136" s="1235"/>
      <c r="M136" s="485"/>
    </row>
    <row r="137" spans="1:13" ht="15.75" hidden="1">
      <c r="A137" s="872"/>
      <c r="B137" s="873"/>
      <c r="C137" s="1229"/>
      <c r="D137" s="1236" t="s">
        <v>206</v>
      </c>
      <c r="E137" s="1237"/>
      <c r="F137" s="1237"/>
      <c r="G137" s="1237"/>
      <c r="H137" s="1237"/>
      <c r="I137" s="1237"/>
      <c r="J137" s="1238"/>
      <c r="K137" s="1239" t="s">
        <v>207</v>
      </c>
      <c r="L137" s="1239" t="s">
        <v>208</v>
      </c>
      <c r="M137" s="482"/>
    </row>
    <row r="138" spans="1:13" ht="15.75" hidden="1">
      <c r="A138" s="872"/>
      <c r="B138" s="873"/>
      <c r="C138" s="1229"/>
      <c r="D138" s="1230" t="s">
        <v>37</v>
      </c>
      <c r="E138" s="1232" t="s">
        <v>7</v>
      </c>
      <c r="F138" s="1233"/>
      <c r="G138" s="1233"/>
      <c r="H138" s="1233"/>
      <c r="I138" s="1233"/>
      <c r="J138" s="1234"/>
      <c r="K138" s="1240"/>
      <c r="L138" s="1242"/>
      <c r="M138" s="482"/>
    </row>
    <row r="139" spans="1:16" ht="15.75" hidden="1">
      <c r="A139" s="1250"/>
      <c r="B139" s="1251"/>
      <c r="C139" s="1229"/>
      <c r="D139" s="1230"/>
      <c r="E139" s="488" t="s">
        <v>209</v>
      </c>
      <c r="F139" s="488" t="s">
        <v>210</v>
      </c>
      <c r="G139" s="488" t="s">
        <v>211</v>
      </c>
      <c r="H139" s="488" t="s">
        <v>212</v>
      </c>
      <c r="I139" s="488" t="s">
        <v>345</v>
      </c>
      <c r="J139" s="488" t="s">
        <v>213</v>
      </c>
      <c r="K139" s="1241"/>
      <c r="L139" s="1243"/>
      <c r="M139" s="1224" t="s">
        <v>501</v>
      </c>
      <c r="N139" s="1224"/>
      <c r="O139" s="1224"/>
      <c r="P139" s="1224"/>
    </row>
    <row r="140" spans="1:16" ht="15" hidden="1">
      <c r="A140" s="1225" t="s">
        <v>6</v>
      </c>
      <c r="B140" s="1226"/>
      <c r="C140" s="489">
        <v>1</v>
      </c>
      <c r="D140" s="490">
        <v>2</v>
      </c>
      <c r="E140" s="489">
        <v>3</v>
      </c>
      <c r="F140" s="490">
        <v>4</v>
      </c>
      <c r="G140" s="489">
        <v>5</v>
      </c>
      <c r="H140" s="490">
        <v>6</v>
      </c>
      <c r="I140" s="489">
        <v>7</v>
      </c>
      <c r="J140" s="490">
        <v>8</v>
      </c>
      <c r="K140" s="489">
        <v>9</v>
      </c>
      <c r="L140" s="490">
        <v>10</v>
      </c>
      <c r="M140" s="491" t="s">
        <v>502</v>
      </c>
      <c r="N140" s="492" t="s">
        <v>505</v>
      </c>
      <c r="O140" s="492" t="s">
        <v>503</v>
      </c>
      <c r="P140" s="492" t="s">
        <v>504</v>
      </c>
    </row>
    <row r="141" spans="1:16" ht="24.75" customHeight="1" hidden="1">
      <c r="A141" s="429" t="s">
        <v>0</v>
      </c>
      <c r="B141" s="430" t="s">
        <v>131</v>
      </c>
      <c r="C141" s="404">
        <f>C142+C143</f>
        <v>3784244</v>
      </c>
      <c r="D141" s="404">
        <f aca="true" t="shared" si="31" ref="D141:L141">D142+D143</f>
        <v>154333</v>
      </c>
      <c r="E141" s="404">
        <f t="shared" si="31"/>
        <v>152430</v>
      </c>
      <c r="F141" s="404">
        <f t="shared" si="31"/>
        <v>0</v>
      </c>
      <c r="G141" s="404">
        <f t="shared" si="31"/>
        <v>0</v>
      </c>
      <c r="H141" s="404">
        <f t="shared" si="31"/>
        <v>0</v>
      </c>
      <c r="I141" s="404">
        <f t="shared" si="31"/>
        <v>1903</v>
      </c>
      <c r="J141" s="404">
        <f t="shared" si="31"/>
        <v>0</v>
      </c>
      <c r="K141" s="404">
        <f t="shared" si="31"/>
        <v>3419094</v>
      </c>
      <c r="L141" s="404">
        <f t="shared" si="31"/>
        <v>210817</v>
      </c>
      <c r="M141" s="404" t="e">
        <f>'03'!#REF!+'04'!#REF!</f>
        <v>#REF!</v>
      </c>
      <c r="N141" s="404" t="e">
        <f>C141-M141</f>
        <v>#REF!</v>
      </c>
      <c r="O141" s="404" t="e">
        <f>'07'!#REF!</f>
        <v>#REF!</v>
      </c>
      <c r="P141" s="404" t="e">
        <f>C141-O141</f>
        <v>#REF!</v>
      </c>
    </row>
    <row r="142" spans="1:16" ht="24.75" customHeight="1" hidden="1">
      <c r="A142" s="432">
        <v>1</v>
      </c>
      <c r="B142" s="433" t="s">
        <v>132</v>
      </c>
      <c r="C142" s="404">
        <f>D142+K142+L142</f>
        <v>1838955</v>
      </c>
      <c r="D142" s="404">
        <f>E142+F142+G142+H142+I142+J142</f>
        <v>121865</v>
      </c>
      <c r="E142" s="408">
        <v>120365</v>
      </c>
      <c r="F142" s="408"/>
      <c r="G142" s="408"/>
      <c r="H142" s="408"/>
      <c r="I142" s="408">
        <v>1500</v>
      </c>
      <c r="J142" s="408"/>
      <c r="K142" s="408">
        <v>1717090</v>
      </c>
      <c r="L142" s="408"/>
      <c r="M142" s="408" t="e">
        <f>'03'!#REF!+'04'!#REF!</f>
        <v>#REF!</v>
      </c>
      <c r="N142" s="408" t="e">
        <f aca="true" t="shared" si="32" ref="N142:N156">C142-M142</f>
        <v>#REF!</v>
      </c>
      <c r="O142" s="408" t="e">
        <f>'07'!#REF!</f>
        <v>#REF!</v>
      </c>
      <c r="P142" s="408" t="e">
        <f aca="true" t="shared" si="33" ref="P142:P156">C142-O142</f>
        <v>#REF!</v>
      </c>
    </row>
    <row r="143" spans="1:16" ht="24.75" customHeight="1" hidden="1">
      <c r="A143" s="432">
        <v>2</v>
      </c>
      <c r="B143" s="433" t="s">
        <v>133</v>
      </c>
      <c r="C143" s="404">
        <f>D143+K143+L143</f>
        <v>1945289</v>
      </c>
      <c r="D143" s="404">
        <f>E143+F143+G143+H143+I143+J143</f>
        <v>32468</v>
      </c>
      <c r="E143" s="408">
        <v>32065</v>
      </c>
      <c r="F143" s="408"/>
      <c r="G143" s="408"/>
      <c r="H143" s="408"/>
      <c r="I143" s="408">
        <v>403</v>
      </c>
      <c r="J143" s="408"/>
      <c r="K143" s="408">
        <v>1702004</v>
      </c>
      <c r="L143" s="408">
        <v>210817</v>
      </c>
      <c r="M143" s="408" t="e">
        <f>'03'!#REF!+'04'!#REF!</f>
        <v>#REF!</v>
      </c>
      <c r="N143" s="408" t="e">
        <f t="shared" si="32"/>
        <v>#REF!</v>
      </c>
      <c r="O143" s="408" t="e">
        <f>'07'!#REF!</f>
        <v>#REF!</v>
      </c>
      <c r="P143" s="408" t="e">
        <f t="shared" si="33"/>
        <v>#REF!</v>
      </c>
    </row>
    <row r="144" spans="1:16" ht="24.75" customHeight="1" hidden="1">
      <c r="A144" s="394" t="s">
        <v>1</v>
      </c>
      <c r="B144" s="395" t="s">
        <v>134</v>
      </c>
      <c r="C144" s="404">
        <f>D144+K144+L144</f>
        <v>400</v>
      </c>
      <c r="D144" s="404">
        <f>E144+F144+G144+H144+I144+J144</f>
        <v>400</v>
      </c>
      <c r="E144" s="408">
        <v>400</v>
      </c>
      <c r="F144" s="408"/>
      <c r="G144" s="408"/>
      <c r="H144" s="408"/>
      <c r="I144" s="408"/>
      <c r="J144" s="408"/>
      <c r="K144" s="408"/>
      <c r="L144" s="408"/>
      <c r="M144" s="408" t="e">
        <f>'03'!#REF!+'04'!#REF!</f>
        <v>#REF!</v>
      </c>
      <c r="N144" s="408" t="e">
        <f t="shared" si="32"/>
        <v>#REF!</v>
      </c>
      <c r="O144" s="408" t="e">
        <f>'07'!#REF!</f>
        <v>#REF!</v>
      </c>
      <c r="P144" s="408" t="e">
        <f t="shared" si="33"/>
        <v>#REF!</v>
      </c>
    </row>
    <row r="145" spans="1:16" ht="24.75" customHeight="1" hidden="1">
      <c r="A145" s="394" t="s">
        <v>9</v>
      </c>
      <c r="B145" s="395" t="s">
        <v>135</v>
      </c>
      <c r="C145" s="404">
        <f>D145+K145+L145</f>
        <v>0</v>
      </c>
      <c r="D145" s="404">
        <f>E145+F145+G145+H145+I145+J145</f>
        <v>0</v>
      </c>
      <c r="E145" s="408"/>
      <c r="F145" s="408"/>
      <c r="G145" s="408"/>
      <c r="H145" s="408"/>
      <c r="I145" s="408"/>
      <c r="J145" s="408"/>
      <c r="K145" s="408"/>
      <c r="L145" s="408"/>
      <c r="M145" s="408" t="e">
        <f>'03'!#REF!+'04'!#REF!</f>
        <v>#REF!</v>
      </c>
      <c r="N145" s="408" t="e">
        <f t="shared" si="32"/>
        <v>#REF!</v>
      </c>
      <c r="O145" s="408" t="e">
        <f>'07'!#REF!</f>
        <v>#REF!</v>
      </c>
      <c r="P145" s="408" t="e">
        <f t="shared" si="33"/>
        <v>#REF!</v>
      </c>
    </row>
    <row r="146" spans="1:16" ht="24.75" customHeight="1" hidden="1">
      <c r="A146" s="394" t="s">
        <v>136</v>
      </c>
      <c r="B146" s="395" t="s">
        <v>137</v>
      </c>
      <c r="C146" s="404">
        <f>C147+C156</f>
        <v>3783844</v>
      </c>
      <c r="D146" s="404">
        <f aca="true" t="shared" si="34" ref="D146:L146">D147+D156</f>
        <v>153933</v>
      </c>
      <c r="E146" s="404">
        <f t="shared" si="34"/>
        <v>152030</v>
      </c>
      <c r="F146" s="404">
        <f t="shared" si="34"/>
        <v>0</v>
      </c>
      <c r="G146" s="404">
        <f t="shared" si="34"/>
        <v>0</v>
      </c>
      <c r="H146" s="404">
        <f t="shared" si="34"/>
        <v>0</v>
      </c>
      <c r="I146" s="404">
        <f t="shared" si="34"/>
        <v>1903</v>
      </c>
      <c r="J146" s="404">
        <f t="shared" si="34"/>
        <v>0</v>
      </c>
      <c r="K146" s="404">
        <f t="shared" si="34"/>
        <v>3419094</v>
      </c>
      <c r="L146" s="404">
        <f t="shared" si="34"/>
        <v>210817</v>
      </c>
      <c r="M146" s="404" t="e">
        <f>'03'!#REF!+'04'!#REF!</f>
        <v>#REF!</v>
      </c>
      <c r="N146" s="404" t="e">
        <f t="shared" si="32"/>
        <v>#REF!</v>
      </c>
      <c r="O146" s="404" t="e">
        <f>'07'!#REF!</f>
        <v>#REF!</v>
      </c>
      <c r="P146" s="404" t="e">
        <f t="shared" si="33"/>
        <v>#REF!</v>
      </c>
    </row>
    <row r="147" spans="1:16" ht="24.75" customHeight="1" hidden="1">
      <c r="A147" s="394" t="s">
        <v>52</v>
      </c>
      <c r="B147" s="434" t="s">
        <v>138</v>
      </c>
      <c r="C147" s="404">
        <f>SUM(C148:C155)</f>
        <v>3570996</v>
      </c>
      <c r="D147" s="404">
        <f aca="true" t="shared" si="35" ref="D147:L147">SUM(D148:D155)</f>
        <v>28994</v>
      </c>
      <c r="E147" s="404">
        <f t="shared" si="35"/>
        <v>28591</v>
      </c>
      <c r="F147" s="404">
        <f t="shared" si="35"/>
        <v>0</v>
      </c>
      <c r="G147" s="404">
        <f t="shared" si="35"/>
        <v>0</v>
      </c>
      <c r="H147" s="404">
        <f t="shared" si="35"/>
        <v>0</v>
      </c>
      <c r="I147" s="404">
        <f t="shared" si="35"/>
        <v>403</v>
      </c>
      <c r="J147" s="404">
        <f t="shared" si="35"/>
        <v>0</v>
      </c>
      <c r="K147" s="404">
        <f t="shared" si="35"/>
        <v>3331185</v>
      </c>
      <c r="L147" s="404">
        <f t="shared" si="35"/>
        <v>210817</v>
      </c>
      <c r="M147" s="404" t="e">
        <f>'03'!#REF!+'04'!#REF!</f>
        <v>#REF!</v>
      </c>
      <c r="N147" s="404" t="e">
        <f t="shared" si="32"/>
        <v>#REF!</v>
      </c>
      <c r="O147" s="404" t="e">
        <f>'07'!#REF!</f>
        <v>#REF!</v>
      </c>
      <c r="P147" s="404" t="e">
        <f t="shared" si="33"/>
        <v>#REF!</v>
      </c>
    </row>
    <row r="148" spans="1:16" ht="24.75" customHeight="1" hidden="1">
      <c r="A148" s="432" t="s">
        <v>54</v>
      </c>
      <c r="B148" s="433" t="s">
        <v>139</v>
      </c>
      <c r="C148" s="404">
        <f aca="true" t="shared" si="36" ref="C148:C156">D148+K148+L148</f>
        <v>151549</v>
      </c>
      <c r="D148" s="404">
        <f aca="true" t="shared" si="37" ref="D148:D156">E148+F148+G148+H148+I148+J148</f>
        <v>12849</v>
      </c>
      <c r="E148" s="408">
        <v>12446</v>
      </c>
      <c r="F148" s="408"/>
      <c r="G148" s="408"/>
      <c r="H148" s="408"/>
      <c r="I148" s="408">
        <v>403</v>
      </c>
      <c r="J148" s="408"/>
      <c r="K148" s="408">
        <v>35200</v>
      </c>
      <c r="L148" s="408">
        <v>103500</v>
      </c>
      <c r="M148" s="408" t="e">
        <f>'03'!#REF!+'04'!#REF!</f>
        <v>#REF!</v>
      </c>
      <c r="N148" s="408" t="e">
        <f t="shared" si="32"/>
        <v>#REF!</v>
      </c>
      <c r="O148" s="408" t="e">
        <f>'07'!#REF!</f>
        <v>#REF!</v>
      </c>
      <c r="P148" s="408" t="e">
        <f t="shared" si="33"/>
        <v>#REF!</v>
      </c>
    </row>
    <row r="149" spans="1:16" ht="24.75" customHeight="1" hidden="1">
      <c r="A149" s="432" t="s">
        <v>55</v>
      </c>
      <c r="B149" s="433" t="s">
        <v>140</v>
      </c>
      <c r="C149" s="404">
        <f t="shared" si="36"/>
        <v>0</v>
      </c>
      <c r="D149" s="404">
        <f t="shared" si="37"/>
        <v>0</v>
      </c>
      <c r="E149" s="408"/>
      <c r="F149" s="408"/>
      <c r="G149" s="408"/>
      <c r="H149" s="408"/>
      <c r="I149" s="408"/>
      <c r="J149" s="408"/>
      <c r="K149" s="408"/>
      <c r="L149" s="408"/>
      <c r="M149" s="408" t="e">
        <f>'03'!#REF!+'04'!#REF!</f>
        <v>#REF!</v>
      </c>
      <c r="N149" s="408" t="e">
        <f t="shared" si="32"/>
        <v>#REF!</v>
      </c>
      <c r="O149" s="408" t="e">
        <f>'07'!#REF!</f>
        <v>#REF!</v>
      </c>
      <c r="P149" s="408" t="e">
        <f t="shared" si="33"/>
        <v>#REF!</v>
      </c>
    </row>
    <row r="150" spans="1:16" ht="24.75" customHeight="1" hidden="1">
      <c r="A150" s="432" t="s">
        <v>141</v>
      </c>
      <c r="B150" s="433" t="s">
        <v>201</v>
      </c>
      <c r="C150" s="404">
        <f t="shared" si="36"/>
        <v>0</v>
      </c>
      <c r="D150" s="404">
        <f t="shared" si="37"/>
        <v>0</v>
      </c>
      <c r="E150" s="408"/>
      <c r="F150" s="408"/>
      <c r="G150" s="408"/>
      <c r="H150" s="408"/>
      <c r="I150" s="408"/>
      <c r="J150" s="408"/>
      <c r="K150" s="408"/>
      <c r="L150" s="408"/>
      <c r="M150" s="408" t="e">
        <f>'03'!#REF!</f>
        <v>#REF!</v>
      </c>
      <c r="N150" s="408" t="e">
        <f t="shared" si="32"/>
        <v>#REF!</v>
      </c>
      <c r="O150" s="408" t="e">
        <f>'07'!#REF!</f>
        <v>#REF!</v>
      </c>
      <c r="P150" s="408" t="e">
        <f t="shared" si="33"/>
        <v>#REF!</v>
      </c>
    </row>
    <row r="151" spans="1:16" ht="24.75" customHeight="1" hidden="1">
      <c r="A151" s="432" t="s">
        <v>143</v>
      </c>
      <c r="B151" s="433" t="s">
        <v>142</v>
      </c>
      <c r="C151" s="404">
        <f t="shared" si="36"/>
        <v>3068593</v>
      </c>
      <c r="D151" s="404">
        <f t="shared" si="37"/>
        <v>0</v>
      </c>
      <c r="E151" s="408"/>
      <c r="F151" s="408"/>
      <c r="G151" s="408"/>
      <c r="H151" s="408"/>
      <c r="I151" s="408"/>
      <c r="J151" s="408"/>
      <c r="K151" s="408">
        <v>3068593</v>
      </c>
      <c r="L151" s="408"/>
      <c r="M151" s="408" t="e">
        <f>'03'!#REF!+'04'!#REF!</f>
        <v>#REF!</v>
      </c>
      <c r="N151" s="408" t="e">
        <f t="shared" si="32"/>
        <v>#REF!</v>
      </c>
      <c r="O151" s="408" t="e">
        <f>'07'!#REF!</f>
        <v>#REF!</v>
      </c>
      <c r="P151" s="408" t="e">
        <f t="shared" si="33"/>
        <v>#REF!</v>
      </c>
    </row>
    <row r="152" spans="1:16" ht="24.75" customHeight="1" hidden="1">
      <c r="A152" s="432" t="s">
        <v>145</v>
      </c>
      <c r="B152" s="433" t="s">
        <v>144</v>
      </c>
      <c r="C152" s="404">
        <f t="shared" si="36"/>
        <v>198092</v>
      </c>
      <c r="D152" s="404">
        <f t="shared" si="37"/>
        <v>0</v>
      </c>
      <c r="E152" s="408"/>
      <c r="F152" s="408"/>
      <c r="G152" s="408"/>
      <c r="H152" s="408"/>
      <c r="I152" s="408"/>
      <c r="J152" s="408"/>
      <c r="K152" s="408">
        <v>198092</v>
      </c>
      <c r="L152" s="408"/>
      <c r="M152" s="408" t="e">
        <f>'03'!#REF!+'04'!#REF!</f>
        <v>#REF!</v>
      </c>
      <c r="N152" s="408" t="e">
        <f t="shared" si="32"/>
        <v>#REF!</v>
      </c>
      <c r="O152" s="408" t="e">
        <f>'07'!#REF!</f>
        <v>#REF!</v>
      </c>
      <c r="P152" s="408" t="e">
        <f t="shared" si="33"/>
        <v>#REF!</v>
      </c>
    </row>
    <row r="153" spans="1:16" ht="24.75" customHeight="1" hidden="1">
      <c r="A153" s="432" t="s">
        <v>147</v>
      </c>
      <c r="B153" s="433" t="s">
        <v>146</v>
      </c>
      <c r="C153" s="404">
        <f t="shared" si="36"/>
        <v>0</v>
      </c>
      <c r="D153" s="404">
        <f t="shared" si="37"/>
        <v>0</v>
      </c>
      <c r="E153" s="408"/>
      <c r="F153" s="408"/>
      <c r="G153" s="408"/>
      <c r="H153" s="408"/>
      <c r="I153" s="408"/>
      <c r="J153" s="408"/>
      <c r="K153" s="408"/>
      <c r="L153" s="408"/>
      <c r="M153" s="408" t="e">
        <f>'03'!#REF!+'04'!#REF!</f>
        <v>#REF!</v>
      </c>
      <c r="N153" s="408" t="e">
        <f t="shared" si="32"/>
        <v>#REF!</v>
      </c>
      <c r="O153" s="408" t="e">
        <f>'07'!#REF!</f>
        <v>#REF!</v>
      </c>
      <c r="P153" s="408" t="e">
        <f t="shared" si="33"/>
        <v>#REF!</v>
      </c>
    </row>
    <row r="154" spans="1:16" ht="24.75" customHeight="1" hidden="1">
      <c r="A154" s="432" t="s">
        <v>149</v>
      </c>
      <c r="B154" s="435" t="s">
        <v>148</v>
      </c>
      <c r="C154" s="404">
        <f t="shared" si="36"/>
        <v>0</v>
      </c>
      <c r="D154" s="404">
        <f t="shared" si="37"/>
        <v>0</v>
      </c>
      <c r="E154" s="408"/>
      <c r="F154" s="408"/>
      <c r="G154" s="408"/>
      <c r="H154" s="408"/>
      <c r="I154" s="408"/>
      <c r="J154" s="408"/>
      <c r="K154" s="408"/>
      <c r="L154" s="408"/>
      <c r="M154" s="408" t="e">
        <f>'03'!#REF!+'04'!#REF!</f>
        <v>#REF!</v>
      </c>
      <c r="N154" s="408" t="e">
        <f t="shared" si="32"/>
        <v>#REF!</v>
      </c>
      <c r="O154" s="408" t="e">
        <f>'07'!#REF!</f>
        <v>#REF!</v>
      </c>
      <c r="P154" s="408" t="e">
        <f t="shared" si="33"/>
        <v>#REF!</v>
      </c>
    </row>
    <row r="155" spans="1:16" ht="24.75" customHeight="1" hidden="1">
      <c r="A155" s="432" t="s">
        <v>185</v>
      </c>
      <c r="B155" s="433" t="s">
        <v>150</v>
      </c>
      <c r="C155" s="404">
        <f t="shared" si="36"/>
        <v>152762</v>
      </c>
      <c r="D155" s="404">
        <f t="shared" si="37"/>
        <v>16145</v>
      </c>
      <c r="E155" s="408">
        <v>16145</v>
      </c>
      <c r="F155" s="408"/>
      <c r="G155" s="408"/>
      <c r="H155" s="408"/>
      <c r="I155" s="408"/>
      <c r="J155" s="408"/>
      <c r="K155" s="408">
        <v>29300</v>
      </c>
      <c r="L155" s="408">
        <v>107317</v>
      </c>
      <c r="M155" s="408" t="e">
        <f>'03'!#REF!+'04'!#REF!</f>
        <v>#REF!</v>
      </c>
      <c r="N155" s="408" t="e">
        <f t="shared" si="32"/>
        <v>#REF!</v>
      </c>
      <c r="O155" s="408" t="e">
        <f>'07'!#REF!</f>
        <v>#REF!</v>
      </c>
      <c r="P155" s="408" t="e">
        <f t="shared" si="33"/>
        <v>#REF!</v>
      </c>
    </row>
    <row r="156" spans="1:16" ht="24.75" customHeight="1" hidden="1">
      <c r="A156" s="394" t="s">
        <v>53</v>
      </c>
      <c r="B156" s="395" t="s">
        <v>151</v>
      </c>
      <c r="C156" s="404">
        <f t="shared" si="36"/>
        <v>212848</v>
      </c>
      <c r="D156" s="404">
        <f t="shared" si="37"/>
        <v>124939</v>
      </c>
      <c r="E156" s="408">
        <v>123439</v>
      </c>
      <c r="F156" s="408"/>
      <c r="G156" s="408"/>
      <c r="H156" s="408"/>
      <c r="I156" s="408">
        <v>1500</v>
      </c>
      <c r="J156" s="408"/>
      <c r="K156" s="408">
        <v>87909</v>
      </c>
      <c r="L156" s="408"/>
      <c r="M156" s="404" t="e">
        <f>'03'!#REF!+'04'!#REF!</f>
        <v>#REF!</v>
      </c>
      <c r="N156" s="404" t="e">
        <f t="shared" si="32"/>
        <v>#REF!</v>
      </c>
      <c r="O156" s="404" t="e">
        <f>'07'!#REF!</f>
        <v>#REF!</v>
      </c>
      <c r="P156" s="404" t="e">
        <f t="shared" si="33"/>
        <v>#REF!</v>
      </c>
    </row>
    <row r="157" spans="1:16" ht="24.75" customHeight="1" hidden="1">
      <c r="A157" s="467" t="s">
        <v>76</v>
      </c>
      <c r="B157" s="496" t="s">
        <v>214</v>
      </c>
      <c r="C157" s="480">
        <f>(C148+C149+C150)/C147</f>
        <v>0.04243886019474679</v>
      </c>
      <c r="D157" s="396">
        <f aca="true" t="shared" si="38" ref="D157:L157">(D148+D149+D150)/D147</f>
        <v>0.443160653928399</v>
      </c>
      <c r="E157" s="415">
        <f t="shared" si="38"/>
        <v>0.43531181140918473</v>
      </c>
      <c r="F157" s="415" t="e">
        <f t="shared" si="38"/>
        <v>#DIV/0!</v>
      </c>
      <c r="G157" s="415" t="e">
        <f t="shared" si="38"/>
        <v>#DIV/0!</v>
      </c>
      <c r="H157" s="415" t="e">
        <f t="shared" si="38"/>
        <v>#DIV/0!</v>
      </c>
      <c r="I157" s="415">
        <f t="shared" si="38"/>
        <v>1</v>
      </c>
      <c r="J157" s="415" t="e">
        <f t="shared" si="38"/>
        <v>#DIV/0!</v>
      </c>
      <c r="K157" s="415">
        <f t="shared" si="38"/>
        <v>0.010566810309244308</v>
      </c>
      <c r="L157" s="415">
        <f t="shared" si="38"/>
        <v>0.4909471247574911</v>
      </c>
      <c r="M157" s="426"/>
      <c r="N157" s="497"/>
      <c r="O157" s="497"/>
      <c r="P157" s="497"/>
    </row>
    <row r="158" spans="1:16" ht="17.25" hidden="1">
      <c r="A158" s="1227" t="s">
        <v>499</v>
      </c>
      <c r="B158" s="1227"/>
      <c r="C158" s="408">
        <f>C141-C144-C145-C146</f>
        <v>0</v>
      </c>
      <c r="D158" s="408">
        <f aca="true" t="shared" si="39" ref="D158:L158">D141-D144-D145-D146</f>
        <v>0</v>
      </c>
      <c r="E158" s="408">
        <f t="shared" si="39"/>
        <v>0</v>
      </c>
      <c r="F158" s="408">
        <f t="shared" si="39"/>
        <v>0</v>
      </c>
      <c r="G158" s="408">
        <f t="shared" si="39"/>
        <v>0</v>
      </c>
      <c r="H158" s="408">
        <f t="shared" si="39"/>
        <v>0</v>
      </c>
      <c r="I158" s="408">
        <f t="shared" si="39"/>
        <v>0</v>
      </c>
      <c r="J158" s="408">
        <f t="shared" si="39"/>
        <v>0</v>
      </c>
      <c r="K158" s="408">
        <f t="shared" si="39"/>
        <v>0</v>
      </c>
      <c r="L158" s="408">
        <f t="shared" si="39"/>
        <v>0</v>
      </c>
      <c r="M158" s="426"/>
      <c r="N158" s="497"/>
      <c r="O158" s="497"/>
      <c r="P158" s="497"/>
    </row>
    <row r="159" spans="1:16" ht="17.25" hidden="1">
      <c r="A159" s="1222" t="s">
        <v>500</v>
      </c>
      <c r="B159" s="1222"/>
      <c r="C159" s="408">
        <f>C146-C147-C156</f>
        <v>0</v>
      </c>
      <c r="D159" s="408">
        <f aca="true" t="shared" si="40" ref="D159:L159">D146-D147-D156</f>
        <v>0</v>
      </c>
      <c r="E159" s="408">
        <f t="shared" si="40"/>
        <v>0</v>
      </c>
      <c r="F159" s="408">
        <f t="shared" si="40"/>
        <v>0</v>
      </c>
      <c r="G159" s="408">
        <f t="shared" si="40"/>
        <v>0</v>
      </c>
      <c r="H159" s="408">
        <f t="shared" si="40"/>
        <v>0</v>
      </c>
      <c r="I159" s="408">
        <f t="shared" si="40"/>
        <v>0</v>
      </c>
      <c r="J159" s="408">
        <f t="shared" si="40"/>
        <v>0</v>
      </c>
      <c r="K159" s="408">
        <f t="shared" si="40"/>
        <v>0</v>
      </c>
      <c r="L159" s="408">
        <f t="shared" si="40"/>
        <v>0</v>
      </c>
      <c r="M159" s="426"/>
      <c r="N159" s="497"/>
      <c r="O159" s="497"/>
      <c r="P159" s="497"/>
    </row>
    <row r="160" spans="1:16" ht="18.75" hidden="1">
      <c r="A160" s="482"/>
      <c r="B160" s="498" t="s">
        <v>520</v>
      </c>
      <c r="C160" s="498"/>
      <c r="D160" s="470"/>
      <c r="E160" s="470"/>
      <c r="F160" s="470"/>
      <c r="G160" s="1219" t="s">
        <v>520</v>
      </c>
      <c r="H160" s="1219"/>
      <c r="I160" s="1219"/>
      <c r="J160" s="1219"/>
      <c r="K160" s="1219"/>
      <c r="L160" s="1219"/>
      <c r="M160" s="485"/>
      <c r="N160" s="485"/>
      <c r="O160" s="485"/>
      <c r="P160" s="485"/>
    </row>
    <row r="161" spans="1:16" ht="18.75" hidden="1">
      <c r="A161" s="1220" t="s">
        <v>4</v>
      </c>
      <c r="B161" s="1220"/>
      <c r="C161" s="1220"/>
      <c r="D161" s="1220"/>
      <c r="E161" s="470"/>
      <c r="F161" s="470"/>
      <c r="G161" s="499"/>
      <c r="H161" s="1221" t="s">
        <v>521</v>
      </c>
      <c r="I161" s="1221"/>
      <c r="J161" s="1221"/>
      <c r="K161" s="1221"/>
      <c r="L161" s="1221"/>
      <c r="M161" s="485"/>
      <c r="N161" s="485"/>
      <c r="O161" s="485"/>
      <c r="P161" s="485"/>
    </row>
    <row r="162" ht="15" hidden="1"/>
    <row r="163" ht="15" hidden="1"/>
    <row r="164" ht="15" hidden="1"/>
    <row r="165" ht="15" hidden="1"/>
    <row r="166" ht="15" hidden="1"/>
    <row r="167" ht="15" hidden="1"/>
    <row r="168" ht="15" hidden="1"/>
    <row r="169" ht="15" hidden="1"/>
    <row r="170" ht="15" hidden="1"/>
    <row r="171" ht="15" hidden="1"/>
    <row r="172" spans="1:13" ht="16.5" hidden="1">
      <c r="A172" s="1244" t="s">
        <v>33</v>
      </c>
      <c r="B172" s="1245"/>
      <c r="C172" s="481"/>
      <c r="D172" s="1246" t="s">
        <v>79</v>
      </c>
      <c r="E172" s="1246"/>
      <c r="F172" s="1246"/>
      <c r="G172" s="1246"/>
      <c r="H172" s="1246"/>
      <c r="I172" s="1246"/>
      <c r="J172" s="1246"/>
      <c r="K172" s="1247"/>
      <c r="L172" s="1247"/>
      <c r="M172" s="485"/>
    </row>
    <row r="173" spans="1:13" ht="16.5" hidden="1">
      <c r="A173" s="1210" t="s">
        <v>343</v>
      </c>
      <c r="B173" s="1210"/>
      <c r="C173" s="1210"/>
      <c r="D173" s="1246" t="s">
        <v>215</v>
      </c>
      <c r="E173" s="1246"/>
      <c r="F173" s="1246"/>
      <c r="G173" s="1246"/>
      <c r="H173" s="1246"/>
      <c r="I173" s="1246"/>
      <c r="J173" s="1246"/>
      <c r="K173" s="1248" t="s">
        <v>509</v>
      </c>
      <c r="L173" s="1248"/>
      <c r="M173" s="482"/>
    </row>
    <row r="174" spans="1:13" ht="16.5" hidden="1">
      <c r="A174" s="1210" t="s">
        <v>344</v>
      </c>
      <c r="B174" s="1210"/>
      <c r="C174" s="416"/>
      <c r="D174" s="1249" t="s">
        <v>11</v>
      </c>
      <c r="E174" s="1249"/>
      <c r="F174" s="1249"/>
      <c r="G174" s="1249"/>
      <c r="H174" s="1249"/>
      <c r="I174" s="1249"/>
      <c r="J174" s="1249"/>
      <c r="K174" s="1247"/>
      <c r="L174" s="1247"/>
      <c r="M174" s="485"/>
    </row>
    <row r="175" spans="1:13" ht="15.75" hidden="1">
      <c r="A175" s="437" t="s">
        <v>119</v>
      </c>
      <c r="B175" s="437"/>
      <c r="C175" s="422"/>
      <c r="D175" s="408"/>
      <c r="E175" s="408">
        <v>885923</v>
      </c>
      <c r="F175" s="408"/>
      <c r="G175" s="408">
        <v>131438</v>
      </c>
      <c r="H175" s="408"/>
      <c r="I175" s="408">
        <v>900603</v>
      </c>
      <c r="J175" s="408"/>
      <c r="K175" s="408">
        <v>4102035.7</v>
      </c>
      <c r="L175" s="408"/>
      <c r="M175" s="482"/>
    </row>
    <row r="176" spans="1:13" ht="15.75" hidden="1">
      <c r="A176" s="486"/>
      <c r="B176" s="486" t="s">
        <v>94</v>
      </c>
      <c r="C176" s="486"/>
      <c r="D176" s="486"/>
      <c r="E176" s="486"/>
      <c r="F176" s="486"/>
      <c r="G176" s="486"/>
      <c r="H176" s="486"/>
      <c r="I176" s="486"/>
      <c r="J176" s="486"/>
      <c r="K176" s="1231"/>
      <c r="L176" s="1231"/>
      <c r="M176" s="482"/>
    </row>
    <row r="177" spans="1:13" ht="15.75" hidden="1">
      <c r="A177" s="870" t="s">
        <v>71</v>
      </c>
      <c r="B177" s="871"/>
      <c r="C177" s="1229" t="s">
        <v>38</v>
      </c>
      <c r="D177" s="1235" t="s">
        <v>338</v>
      </c>
      <c r="E177" s="1235"/>
      <c r="F177" s="1235"/>
      <c r="G177" s="1235"/>
      <c r="H177" s="1235"/>
      <c r="I177" s="1235"/>
      <c r="J177" s="1235"/>
      <c r="K177" s="1235"/>
      <c r="L177" s="1235"/>
      <c r="M177" s="485"/>
    </row>
    <row r="178" spans="1:13" ht="15.75" hidden="1">
      <c r="A178" s="872"/>
      <c r="B178" s="873"/>
      <c r="C178" s="1229"/>
      <c r="D178" s="1236" t="s">
        <v>206</v>
      </c>
      <c r="E178" s="1237"/>
      <c r="F178" s="1237"/>
      <c r="G178" s="1237"/>
      <c r="H178" s="1237"/>
      <c r="I178" s="1237"/>
      <c r="J178" s="1238"/>
      <c r="K178" s="1239" t="s">
        <v>207</v>
      </c>
      <c r="L178" s="1239" t="s">
        <v>208</v>
      </c>
      <c r="M178" s="482"/>
    </row>
    <row r="179" spans="1:13" ht="15.75" hidden="1">
      <c r="A179" s="872"/>
      <c r="B179" s="873"/>
      <c r="C179" s="1229"/>
      <c r="D179" s="1230" t="s">
        <v>37</v>
      </c>
      <c r="E179" s="1232" t="s">
        <v>7</v>
      </c>
      <c r="F179" s="1233"/>
      <c r="G179" s="1233"/>
      <c r="H179" s="1233"/>
      <c r="I179" s="1233"/>
      <c r="J179" s="1234"/>
      <c r="K179" s="1240"/>
      <c r="L179" s="1242"/>
      <c r="M179" s="482"/>
    </row>
    <row r="180" spans="1:16" ht="15.75" hidden="1">
      <c r="A180" s="1250"/>
      <c r="B180" s="1251"/>
      <c r="C180" s="1229"/>
      <c r="D180" s="1230"/>
      <c r="E180" s="488" t="s">
        <v>209</v>
      </c>
      <c r="F180" s="488" t="s">
        <v>210</v>
      </c>
      <c r="G180" s="488" t="s">
        <v>211</v>
      </c>
      <c r="H180" s="488" t="s">
        <v>212</v>
      </c>
      <c r="I180" s="488" t="s">
        <v>345</v>
      </c>
      <c r="J180" s="488" t="s">
        <v>213</v>
      </c>
      <c r="K180" s="1241"/>
      <c r="L180" s="1243"/>
      <c r="M180" s="1224" t="s">
        <v>501</v>
      </c>
      <c r="N180" s="1224"/>
      <c r="O180" s="1224"/>
      <c r="P180" s="1224"/>
    </row>
    <row r="181" spans="1:16" ht="15" hidden="1">
      <c r="A181" s="1225" t="s">
        <v>6</v>
      </c>
      <c r="B181" s="1226"/>
      <c r="C181" s="489">
        <v>1</v>
      </c>
      <c r="D181" s="490">
        <v>2</v>
      </c>
      <c r="E181" s="489">
        <v>3</v>
      </c>
      <c r="F181" s="490">
        <v>4</v>
      </c>
      <c r="G181" s="489">
        <v>5</v>
      </c>
      <c r="H181" s="490">
        <v>6</v>
      </c>
      <c r="I181" s="489">
        <v>7</v>
      </c>
      <c r="J181" s="490">
        <v>8</v>
      </c>
      <c r="K181" s="489">
        <v>9</v>
      </c>
      <c r="L181" s="490">
        <v>10</v>
      </c>
      <c r="M181" s="491" t="s">
        <v>502</v>
      </c>
      <c r="N181" s="492" t="s">
        <v>505</v>
      </c>
      <c r="O181" s="492" t="s">
        <v>503</v>
      </c>
      <c r="P181" s="492" t="s">
        <v>504</v>
      </c>
    </row>
    <row r="182" spans="1:16" ht="24.75" customHeight="1" hidden="1">
      <c r="A182" s="429" t="s">
        <v>0</v>
      </c>
      <c r="B182" s="430" t="s">
        <v>131</v>
      </c>
      <c r="C182" s="404">
        <f>C183+C184</f>
        <v>18825447</v>
      </c>
      <c r="D182" s="404">
        <f aca="true" t="shared" si="41" ref="D182:L182">D183+D184</f>
        <v>2403583</v>
      </c>
      <c r="E182" s="404">
        <f t="shared" si="41"/>
        <v>1170412</v>
      </c>
      <c r="F182" s="404">
        <f t="shared" si="41"/>
        <v>0</v>
      </c>
      <c r="G182" s="404">
        <f t="shared" si="41"/>
        <v>131438</v>
      </c>
      <c r="H182" s="404">
        <f t="shared" si="41"/>
        <v>651569</v>
      </c>
      <c r="I182" s="404">
        <f t="shared" si="41"/>
        <v>276284</v>
      </c>
      <c r="J182" s="404">
        <f t="shared" si="41"/>
        <v>173880</v>
      </c>
      <c r="K182" s="404">
        <f t="shared" si="41"/>
        <v>2849581</v>
      </c>
      <c r="L182" s="404">
        <f t="shared" si="41"/>
        <v>13572283</v>
      </c>
      <c r="M182" s="404" t="e">
        <f>'03'!#REF!+'04'!#REF!</f>
        <v>#REF!</v>
      </c>
      <c r="N182" s="404" t="e">
        <f>C182-M182</f>
        <v>#REF!</v>
      </c>
      <c r="O182" s="404" t="e">
        <f>'07'!#REF!</f>
        <v>#REF!</v>
      </c>
      <c r="P182" s="404" t="e">
        <f>C182-O182</f>
        <v>#REF!</v>
      </c>
    </row>
    <row r="183" spans="1:16" ht="24.75" customHeight="1" hidden="1">
      <c r="A183" s="432">
        <v>1</v>
      </c>
      <c r="B183" s="433" t="s">
        <v>132</v>
      </c>
      <c r="C183" s="404">
        <f>D183+K183+L183</f>
        <v>6020000</v>
      </c>
      <c r="D183" s="404">
        <f>E183+F183+G183+H183+I183+J183</f>
        <v>1917964</v>
      </c>
      <c r="E183" s="408">
        <v>885923</v>
      </c>
      <c r="F183" s="408">
        <v>0</v>
      </c>
      <c r="G183" s="408">
        <v>131438</v>
      </c>
      <c r="H183" s="408">
        <v>649319</v>
      </c>
      <c r="I183" s="408">
        <v>251284</v>
      </c>
      <c r="J183" s="408">
        <v>0</v>
      </c>
      <c r="K183" s="408">
        <v>442933</v>
      </c>
      <c r="L183" s="408">
        <v>3659103</v>
      </c>
      <c r="M183" s="408" t="e">
        <f>'03'!#REF!+'04'!#REF!</f>
        <v>#REF!</v>
      </c>
      <c r="N183" s="408" t="e">
        <f aca="true" t="shared" si="42" ref="N183:N197">C183-M183</f>
        <v>#REF!</v>
      </c>
      <c r="O183" s="408" t="e">
        <f>'07'!#REF!</f>
        <v>#REF!</v>
      </c>
      <c r="P183" s="408" t="e">
        <f aca="true" t="shared" si="43" ref="P183:P197">C183-O183</f>
        <v>#REF!</v>
      </c>
    </row>
    <row r="184" spans="1:16" ht="24.75" customHeight="1" hidden="1">
      <c r="A184" s="432">
        <v>2</v>
      </c>
      <c r="B184" s="433" t="s">
        <v>133</v>
      </c>
      <c r="C184" s="404">
        <f>D184+K184+L184</f>
        <v>12805447</v>
      </c>
      <c r="D184" s="404">
        <f>E184+F184+G184+H184+I184+J184</f>
        <v>485619</v>
      </c>
      <c r="E184" s="408">
        <v>284489</v>
      </c>
      <c r="F184" s="408">
        <v>0</v>
      </c>
      <c r="G184" s="408">
        <v>0</v>
      </c>
      <c r="H184" s="408">
        <v>2250</v>
      </c>
      <c r="I184" s="408">
        <v>25000</v>
      </c>
      <c r="J184" s="408">
        <v>173880</v>
      </c>
      <c r="K184" s="408">
        <v>2406648</v>
      </c>
      <c r="L184" s="408">
        <v>9913180</v>
      </c>
      <c r="M184" s="408" t="e">
        <f>'03'!#REF!+'04'!#REF!</f>
        <v>#REF!</v>
      </c>
      <c r="N184" s="408" t="e">
        <f t="shared" si="42"/>
        <v>#REF!</v>
      </c>
      <c r="O184" s="408" t="e">
        <f>'07'!#REF!</f>
        <v>#REF!</v>
      </c>
      <c r="P184" s="408" t="e">
        <f t="shared" si="43"/>
        <v>#REF!</v>
      </c>
    </row>
    <row r="185" spans="1:16" ht="24.75" customHeight="1" hidden="1">
      <c r="A185" s="394" t="s">
        <v>1</v>
      </c>
      <c r="B185" s="395" t="s">
        <v>134</v>
      </c>
      <c r="C185" s="404">
        <f>D185+K185+L185</f>
        <v>111980</v>
      </c>
      <c r="D185" s="404">
        <f>E185+F185+G185+H185+I185+J185</f>
        <v>10580</v>
      </c>
      <c r="E185" s="408">
        <v>10580</v>
      </c>
      <c r="F185" s="408">
        <v>0</v>
      </c>
      <c r="G185" s="408">
        <v>0</v>
      </c>
      <c r="H185" s="408">
        <v>0</v>
      </c>
      <c r="I185" s="408">
        <v>0</v>
      </c>
      <c r="J185" s="408">
        <v>0</v>
      </c>
      <c r="K185" s="408">
        <v>0</v>
      </c>
      <c r="L185" s="408">
        <v>101400</v>
      </c>
      <c r="M185" s="408" t="e">
        <f>'03'!#REF!+'04'!#REF!</f>
        <v>#REF!</v>
      </c>
      <c r="N185" s="408" t="e">
        <f t="shared" si="42"/>
        <v>#REF!</v>
      </c>
      <c r="O185" s="408" t="e">
        <f>'07'!#REF!</f>
        <v>#REF!</v>
      </c>
      <c r="P185" s="408" t="e">
        <f t="shared" si="43"/>
        <v>#REF!</v>
      </c>
    </row>
    <row r="186" spans="1:16" ht="24.75" customHeight="1" hidden="1">
      <c r="A186" s="394" t="s">
        <v>9</v>
      </c>
      <c r="B186" s="395" t="s">
        <v>135</v>
      </c>
      <c r="C186" s="404">
        <f>D186+K186+L186</f>
        <v>0</v>
      </c>
      <c r="D186" s="404">
        <f>E186+F186+G186+H186+I186+J186</f>
        <v>0</v>
      </c>
      <c r="E186" s="408">
        <v>0</v>
      </c>
      <c r="F186" s="408">
        <v>0</v>
      </c>
      <c r="G186" s="408">
        <v>0</v>
      </c>
      <c r="H186" s="408">
        <v>0</v>
      </c>
      <c r="I186" s="408">
        <v>0</v>
      </c>
      <c r="J186" s="408">
        <v>0</v>
      </c>
      <c r="K186" s="408">
        <v>0</v>
      </c>
      <c r="L186" s="408">
        <v>0</v>
      </c>
      <c r="M186" s="408" t="e">
        <f>'03'!#REF!+'04'!#REF!</f>
        <v>#REF!</v>
      </c>
      <c r="N186" s="408" t="e">
        <f t="shared" si="42"/>
        <v>#REF!</v>
      </c>
      <c r="O186" s="408" t="e">
        <f>'07'!#REF!</f>
        <v>#REF!</v>
      </c>
      <c r="P186" s="408" t="e">
        <f t="shared" si="43"/>
        <v>#REF!</v>
      </c>
    </row>
    <row r="187" spans="1:16" ht="24.75" customHeight="1" hidden="1">
      <c r="A187" s="394" t="s">
        <v>136</v>
      </c>
      <c r="B187" s="395" t="s">
        <v>137</v>
      </c>
      <c r="C187" s="404">
        <f>C188+C197</f>
        <v>18713467</v>
      </c>
      <c r="D187" s="404">
        <f aca="true" t="shared" si="44" ref="D187:L187">D188+D197</f>
        <v>2393003</v>
      </c>
      <c r="E187" s="404">
        <f t="shared" si="44"/>
        <v>1159832</v>
      </c>
      <c r="F187" s="404">
        <f t="shared" si="44"/>
        <v>0</v>
      </c>
      <c r="G187" s="404">
        <f t="shared" si="44"/>
        <v>131438</v>
      </c>
      <c r="H187" s="404">
        <f t="shared" si="44"/>
        <v>651569</v>
      </c>
      <c r="I187" s="404">
        <f t="shared" si="44"/>
        <v>276284</v>
      </c>
      <c r="J187" s="404">
        <f t="shared" si="44"/>
        <v>173880</v>
      </c>
      <c r="K187" s="404">
        <f t="shared" si="44"/>
        <v>2849581</v>
      </c>
      <c r="L187" s="404">
        <f t="shared" si="44"/>
        <v>13470883</v>
      </c>
      <c r="M187" s="404" t="e">
        <f>'03'!#REF!+'04'!#REF!</f>
        <v>#REF!</v>
      </c>
      <c r="N187" s="404" t="e">
        <f t="shared" si="42"/>
        <v>#REF!</v>
      </c>
      <c r="O187" s="404" t="e">
        <f>'07'!#REF!</f>
        <v>#REF!</v>
      </c>
      <c r="P187" s="404" t="e">
        <f t="shared" si="43"/>
        <v>#REF!</v>
      </c>
    </row>
    <row r="188" spans="1:16" ht="24.75" customHeight="1" hidden="1">
      <c r="A188" s="394" t="s">
        <v>52</v>
      </c>
      <c r="B188" s="434" t="s">
        <v>138</v>
      </c>
      <c r="C188" s="404">
        <f>SUM(C189:C196)</f>
        <v>16624101</v>
      </c>
      <c r="D188" s="404">
        <f aca="true" t="shared" si="45" ref="D188:L188">SUM(D189:D196)</f>
        <v>670472</v>
      </c>
      <c r="E188" s="404">
        <f t="shared" si="45"/>
        <v>468342</v>
      </c>
      <c r="F188" s="404">
        <f t="shared" si="45"/>
        <v>0</v>
      </c>
      <c r="G188" s="404">
        <f t="shared" si="45"/>
        <v>1000</v>
      </c>
      <c r="H188" s="404">
        <f t="shared" si="45"/>
        <v>2250</v>
      </c>
      <c r="I188" s="404">
        <f t="shared" si="45"/>
        <v>25000</v>
      </c>
      <c r="J188" s="404">
        <f t="shared" si="45"/>
        <v>173880</v>
      </c>
      <c r="K188" s="404">
        <f t="shared" si="45"/>
        <v>2849581</v>
      </c>
      <c r="L188" s="404">
        <f t="shared" si="45"/>
        <v>13104048</v>
      </c>
      <c r="M188" s="404" t="e">
        <f>'03'!#REF!+'04'!#REF!</f>
        <v>#REF!</v>
      </c>
      <c r="N188" s="404" t="e">
        <f t="shared" si="42"/>
        <v>#REF!</v>
      </c>
      <c r="O188" s="404" t="e">
        <f>'07'!#REF!</f>
        <v>#REF!</v>
      </c>
      <c r="P188" s="404" t="e">
        <f t="shared" si="43"/>
        <v>#REF!</v>
      </c>
    </row>
    <row r="189" spans="1:16" ht="24.75" customHeight="1" hidden="1">
      <c r="A189" s="432" t="s">
        <v>54</v>
      </c>
      <c r="B189" s="433" t="s">
        <v>139</v>
      </c>
      <c r="C189" s="404">
        <f aca="true" t="shared" si="46" ref="C189:C197">D189+K189+L189</f>
        <v>2436657</v>
      </c>
      <c r="D189" s="404">
        <f aca="true" t="shared" si="47" ref="D189:D197">E189+F189+G189+H189+I189+J189</f>
        <v>272204</v>
      </c>
      <c r="E189" s="408">
        <v>124700</v>
      </c>
      <c r="F189" s="408">
        <v>0</v>
      </c>
      <c r="G189" s="408">
        <v>1000</v>
      </c>
      <c r="H189" s="408">
        <v>2250</v>
      </c>
      <c r="I189" s="408">
        <v>5000</v>
      </c>
      <c r="J189" s="408">
        <v>139254</v>
      </c>
      <c r="K189" s="408">
        <v>34708</v>
      </c>
      <c r="L189" s="408">
        <v>2129745</v>
      </c>
      <c r="M189" s="408" t="e">
        <f>'03'!#REF!+'04'!#REF!</f>
        <v>#REF!</v>
      </c>
      <c r="N189" s="408" t="e">
        <f t="shared" si="42"/>
        <v>#REF!</v>
      </c>
      <c r="O189" s="408" t="e">
        <f>'07'!#REF!</f>
        <v>#REF!</v>
      </c>
      <c r="P189" s="408" t="e">
        <f t="shared" si="43"/>
        <v>#REF!</v>
      </c>
    </row>
    <row r="190" spans="1:16" ht="24.75" customHeight="1" hidden="1">
      <c r="A190" s="432" t="s">
        <v>55</v>
      </c>
      <c r="B190" s="433" t="s">
        <v>140</v>
      </c>
      <c r="C190" s="404">
        <f t="shared" si="46"/>
        <v>418123</v>
      </c>
      <c r="D190" s="404">
        <f t="shared" si="47"/>
        <v>200</v>
      </c>
      <c r="E190" s="408">
        <v>200</v>
      </c>
      <c r="F190" s="408">
        <v>0</v>
      </c>
      <c r="G190" s="408">
        <v>0</v>
      </c>
      <c r="H190" s="408">
        <v>0</v>
      </c>
      <c r="I190" s="408">
        <v>0</v>
      </c>
      <c r="J190" s="408">
        <v>0</v>
      </c>
      <c r="K190" s="408">
        <v>0</v>
      </c>
      <c r="L190" s="408">
        <v>417923</v>
      </c>
      <c r="M190" s="408" t="e">
        <f>'03'!#REF!+'04'!#REF!</f>
        <v>#REF!</v>
      </c>
      <c r="N190" s="408" t="e">
        <f t="shared" si="42"/>
        <v>#REF!</v>
      </c>
      <c r="O190" s="408" t="e">
        <f>'07'!#REF!</f>
        <v>#REF!</v>
      </c>
      <c r="P190" s="408" t="e">
        <f t="shared" si="43"/>
        <v>#REF!</v>
      </c>
    </row>
    <row r="191" spans="1:16" ht="24.75" customHeight="1" hidden="1">
      <c r="A191" s="432" t="s">
        <v>141</v>
      </c>
      <c r="B191" s="433" t="s">
        <v>201</v>
      </c>
      <c r="C191" s="404">
        <f t="shared" si="46"/>
        <v>0</v>
      </c>
      <c r="D191" s="404">
        <f t="shared" si="47"/>
        <v>0</v>
      </c>
      <c r="E191" s="408">
        <v>0</v>
      </c>
      <c r="F191" s="408">
        <v>0</v>
      </c>
      <c r="G191" s="408">
        <v>0</v>
      </c>
      <c r="H191" s="408">
        <v>0</v>
      </c>
      <c r="I191" s="408">
        <v>0</v>
      </c>
      <c r="J191" s="408">
        <v>0</v>
      </c>
      <c r="K191" s="408">
        <v>0</v>
      </c>
      <c r="L191" s="408">
        <v>0</v>
      </c>
      <c r="M191" s="408" t="e">
        <f>'03'!#REF!</f>
        <v>#REF!</v>
      </c>
      <c r="N191" s="408" t="e">
        <f t="shared" si="42"/>
        <v>#REF!</v>
      </c>
      <c r="O191" s="408" t="e">
        <f>'07'!#REF!</f>
        <v>#REF!</v>
      </c>
      <c r="P191" s="408" t="e">
        <f t="shared" si="43"/>
        <v>#REF!</v>
      </c>
    </row>
    <row r="192" spans="1:16" ht="24.75" customHeight="1" hidden="1">
      <c r="A192" s="432" t="s">
        <v>143</v>
      </c>
      <c r="B192" s="433" t="s">
        <v>142</v>
      </c>
      <c r="C192" s="404">
        <f t="shared" si="46"/>
        <v>13654985</v>
      </c>
      <c r="D192" s="404">
        <f t="shared" si="47"/>
        <v>398068</v>
      </c>
      <c r="E192" s="408">
        <v>343442</v>
      </c>
      <c r="F192" s="408">
        <v>0</v>
      </c>
      <c r="G192" s="408">
        <v>0</v>
      </c>
      <c r="H192" s="408">
        <v>0</v>
      </c>
      <c r="I192" s="408">
        <v>20000</v>
      </c>
      <c r="J192" s="408">
        <v>34626</v>
      </c>
      <c r="K192" s="408">
        <v>2814873</v>
      </c>
      <c r="L192" s="408">
        <v>10442044</v>
      </c>
      <c r="M192" s="408" t="e">
        <f>'03'!#REF!+'04'!#REF!</f>
        <v>#REF!</v>
      </c>
      <c r="N192" s="408" t="e">
        <f t="shared" si="42"/>
        <v>#REF!</v>
      </c>
      <c r="O192" s="408" t="e">
        <f>'07'!#REF!</f>
        <v>#REF!</v>
      </c>
      <c r="P192" s="408" t="e">
        <f t="shared" si="43"/>
        <v>#REF!</v>
      </c>
    </row>
    <row r="193" spans="1:16" ht="24.75" customHeight="1" hidden="1">
      <c r="A193" s="432" t="s">
        <v>145</v>
      </c>
      <c r="B193" s="433" t="s">
        <v>144</v>
      </c>
      <c r="C193" s="404">
        <f t="shared" si="46"/>
        <v>0</v>
      </c>
      <c r="D193" s="404">
        <f t="shared" si="47"/>
        <v>0</v>
      </c>
      <c r="E193" s="408">
        <v>0</v>
      </c>
      <c r="F193" s="408">
        <v>0</v>
      </c>
      <c r="G193" s="408">
        <v>0</v>
      </c>
      <c r="H193" s="408">
        <v>0</v>
      </c>
      <c r="I193" s="408">
        <v>0</v>
      </c>
      <c r="J193" s="408">
        <v>0</v>
      </c>
      <c r="K193" s="408">
        <v>0</v>
      </c>
      <c r="L193" s="408">
        <v>0</v>
      </c>
      <c r="M193" s="408" t="e">
        <f>'03'!#REF!+'04'!#REF!</f>
        <v>#REF!</v>
      </c>
      <c r="N193" s="408" t="e">
        <f t="shared" si="42"/>
        <v>#REF!</v>
      </c>
      <c r="O193" s="408" t="e">
        <f>'07'!#REF!</f>
        <v>#REF!</v>
      </c>
      <c r="P193" s="408" t="e">
        <f t="shared" si="43"/>
        <v>#REF!</v>
      </c>
    </row>
    <row r="194" spans="1:16" ht="24.75" customHeight="1" hidden="1">
      <c r="A194" s="432" t="s">
        <v>147</v>
      </c>
      <c r="B194" s="433" t="s">
        <v>146</v>
      </c>
      <c r="C194" s="404">
        <f t="shared" si="46"/>
        <v>0</v>
      </c>
      <c r="D194" s="404">
        <f t="shared" si="47"/>
        <v>0</v>
      </c>
      <c r="E194" s="408">
        <v>0</v>
      </c>
      <c r="F194" s="408">
        <v>0</v>
      </c>
      <c r="G194" s="408">
        <v>0</v>
      </c>
      <c r="H194" s="408">
        <v>0</v>
      </c>
      <c r="I194" s="408">
        <v>0</v>
      </c>
      <c r="J194" s="408">
        <v>0</v>
      </c>
      <c r="K194" s="408">
        <v>0</v>
      </c>
      <c r="L194" s="408">
        <v>0</v>
      </c>
      <c r="M194" s="408" t="e">
        <f>'03'!#REF!+'04'!#REF!</f>
        <v>#REF!</v>
      </c>
      <c r="N194" s="408" t="e">
        <f t="shared" si="42"/>
        <v>#REF!</v>
      </c>
      <c r="O194" s="408" t="e">
        <f>'07'!#REF!</f>
        <v>#REF!</v>
      </c>
      <c r="P194" s="408" t="e">
        <f t="shared" si="43"/>
        <v>#REF!</v>
      </c>
    </row>
    <row r="195" spans="1:16" ht="24.75" customHeight="1" hidden="1">
      <c r="A195" s="432" t="s">
        <v>149</v>
      </c>
      <c r="B195" s="435" t="s">
        <v>148</v>
      </c>
      <c r="C195" s="404">
        <f t="shared" si="46"/>
        <v>0</v>
      </c>
      <c r="D195" s="404">
        <f t="shared" si="47"/>
        <v>0</v>
      </c>
      <c r="E195" s="408">
        <v>0</v>
      </c>
      <c r="F195" s="408">
        <v>0</v>
      </c>
      <c r="G195" s="408">
        <v>0</v>
      </c>
      <c r="H195" s="408">
        <v>0</v>
      </c>
      <c r="I195" s="408">
        <v>0</v>
      </c>
      <c r="J195" s="408">
        <v>0</v>
      </c>
      <c r="K195" s="408">
        <v>0</v>
      </c>
      <c r="L195" s="408">
        <v>0</v>
      </c>
      <c r="M195" s="408" t="e">
        <f>'03'!#REF!+'04'!#REF!</f>
        <v>#REF!</v>
      </c>
      <c r="N195" s="408" t="e">
        <f t="shared" si="42"/>
        <v>#REF!</v>
      </c>
      <c r="O195" s="408" t="e">
        <f>'07'!#REF!</f>
        <v>#REF!</v>
      </c>
      <c r="P195" s="408" t="e">
        <f t="shared" si="43"/>
        <v>#REF!</v>
      </c>
    </row>
    <row r="196" spans="1:16" ht="24.75" customHeight="1" hidden="1">
      <c r="A196" s="432" t="s">
        <v>185</v>
      </c>
      <c r="B196" s="433" t="s">
        <v>150</v>
      </c>
      <c r="C196" s="404">
        <f t="shared" si="46"/>
        <v>114336</v>
      </c>
      <c r="D196" s="404">
        <f t="shared" si="47"/>
        <v>0</v>
      </c>
      <c r="E196" s="408">
        <v>0</v>
      </c>
      <c r="F196" s="408">
        <v>0</v>
      </c>
      <c r="G196" s="408">
        <v>0</v>
      </c>
      <c r="H196" s="408">
        <v>0</v>
      </c>
      <c r="I196" s="408">
        <v>0</v>
      </c>
      <c r="J196" s="408">
        <v>0</v>
      </c>
      <c r="K196" s="408">
        <v>0</v>
      </c>
      <c r="L196" s="408">
        <v>114336</v>
      </c>
      <c r="M196" s="408" t="e">
        <f>'03'!#REF!+'04'!#REF!</f>
        <v>#REF!</v>
      </c>
      <c r="N196" s="408" t="e">
        <f t="shared" si="42"/>
        <v>#REF!</v>
      </c>
      <c r="O196" s="408" t="e">
        <f>'07'!#REF!</f>
        <v>#REF!</v>
      </c>
      <c r="P196" s="408" t="e">
        <f t="shared" si="43"/>
        <v>#REF!</v>
      </c>
    </row>
    <row r="197" spans="1:16" ht="24.75" customHeight="1" hidden="1">
      <c r="A197" s="394" t="s">
        <v>53</v>
      </c>
      <c r="B197" s="395" t="s">
        <v>151</v>
      </c>
      <c r="C197" s="404">
        <f t="shared" si="46"/>
        <v>2089366</v>
      </c>
      <c r="D197" s="404">
        <f t="shared" si="47"/>
        <v>1722531</v>
      </c>
      <c r="E197" s="408">
        <v>691490</v>
      </c>
      <c r="F197" s="408">
        <v>0</v>
      </c>
      <c r="G197" s="408">
        <v>130438</v>
      </c>
      <c r="H197" s="408">
        <v>649319</v>
      </c>
      <c r="I197" s="408">
        <v>251284</v>
      </c>
      <c r="J197" s="408">
        <v>0</v>
      </c>
      <c r="K197" s="408">
        <v>0</v>
      </c>
      <c r="L197" s="408">
        <v>366835</v>
      </c>
      <c r="M197" s="404" t="e">
        <f>'03'!#REF!+'04'!#REF!</f>
        <v>#REF!</v>
      </c>
      <c r="N197" s="404" t="e">
        <f t="shared" si="42"/>
        <v>#REF!</v>
      </c>
      <c r="O197" s="404" t="e">
        <f>'07'!#REF!</f>
        <v>#REF!</v>
      </c>
      <c r="P197" s="404" t="e">
        <f t="shared" si="43"/>
        <v>#REF!</v>
      </c>
    </row>
    <row r="198" spans="1:16" ht="24.75" customHeight="1" hidden="1">
      <c r="A198" s="467" t="s">
        <v>76</v>
      </c>
      <c r="B198" s="496" t="s">
        <v>214</v>
      </c>
      <c r="C198" s="480">
        <f>(C189+C190+C191)/C188</f>
        <v>0.17172537630756696</v>
      </c>
      <c r="D198" s="396">
        <f aca="true" t="shared" si="48" ref="D198:L198">(D189+D190+D191)/D188</f>
        <v>0.40628691429321434</v>
      </c>
      <c r="E198" s="415">
        <f t="shared" si="48"/>
        <v>0.2666854563545443</v>
      </c>
      <c r="F198" s="415" t="e">
        <f t="shared" si="48"/>
        <v>#DIV/0!</v>
      </c>
      <c r="G198" s="415">
        <f t="shared" si="48"/>
        <v>1</v>
      </c>
      <c r="H198" s="415">
        <f t="shared" si="48"/>
        <v>1</v>
      </c>
      <c r="I198" s="415">
        <f t="shared" si="48"/>
        <v>0.2</v>
      </c>
      <c r="J198" s="415">
        <f t="shared" si="48"/>
        <v>0.8008626639061421</v>
      </c>
      <c r="K198" s="415">
        <f t="shared" si="48"/>
        <v>0.012180036293055014</v>
      </c>
      <c r="L198" s="415">
        <f t="shared" si="48"/>
        <v>0.19441839651381007</v>
      </c>
      <c r="M198" s="426"/>
      <c r="N198" s="497"/>
      <c r="O198" s="497"/>
      <c r="P198" s="497"/>
    </row>
    <row r="199" spans="1:16" ht="17.25" hidden="1">
      <c r="A199" s="1227" t="s">
        <v>499</v>
      </c>
      <c r="B199" s="1227"/>
      <c r="C199" s="408">
        <f>C182-C185-C186-C187</f>
        <v>0</v>
      </c>
      <c r="D199" s="408">
        <f aca="true" t="shared" si="49" ref="D199:L199">D182-D185-D186-D187</f>
        <v>0</v>
      </c>
      <c r="E199" s="408">
        <f t="shared" si="49"/>
        <v>0</v>
      </c>
      <c r="F199" s="408">
        <f t="shared" si="49"/>
        <v>0</v>
      </c>
      <c r="G199" s="408">
        <f t="shared" si="49"/>
        <v>0</v>
      </c>
      <c r="H199" s="408">
        <f t="shared" si="49"/>
        <v>0</v>
      </c>
      <c r="I199" s="408">
        <f t="shared" si="49"/>
        <v>0</v>
      </c>
      <c r="J199" s="408">
        <f t="shared" si="49"/>
        <v>0</v>
      </c>
      <c r="K199" s="408">
        <f t="shared" si="49"/>
        <v>0</v>
      </c>
      <c r="L199" s="408">
        <f t="shared" si="49"/>
        <v>0</v>
      </c>
      <c r="M199" s="426"/>
      <c r="N199" s="497"/>
      <c r="O199" s="497"/>
      <c r="P199" s="497"/>
    </row>
    <row r="200" spans="1:16" ht="17.25" hidden="1">
      <c r="A200" s="1222" t="s">
        <v>500</v>
      </c>
      <c r="B200" s="1222"/>
      <c r="C200" s="408">
        <f>C187-C188-C197</f>
        <v>0</v>
      </c>
      <c r="D200" s="408">
        <f aca="true" t="shared" si="50" ref="D200:L200">D187-D188-D197</f>
        <v>0</v>
      </c>
      <c r="E200" s="408">
        <f t="shared" si="50"/>
        <v>0</v>
      </c>
      <c r="F200" s="408">
        <f t="shared" si="50"/>
        <v>0</v>
      </c>
      <c r="G200" s="408">
        <f t="shared" si="50"/>
        <v>0</v>
      </c>
      <c r="H200" s="408">
        <f t="shared" si="50"/>
        <v>0</v>
      </c>
      <c r="I200" s="408">
        <f t="shared" si="50"/>
        <v>0</v>
      </c>
      <c r="J200" s="408">
        <f t="shared" si="50"/>
        <v>0</v>
      </c>
      <c r="K200" s="408">
        <f t="shared" si="50"/>
        <v>0</v>
      </c>
      <c r="L200" s="408">
        <f t="shared" si="50"/>
        <v>0</v>
      </c>
      <c r="M200" s="426"/>
      <c r="N200" s="497"/>
      <c r="O200" s="497"/>
      <c r="P200" s="497"/>
    </row>
    <row r="201" spans="1:16" ht="18.75" hidden="1">
      <c r="A201" s="482"/>
      <c r="B201" s="498" t="s">
        <v>520</v>
      </c>
      <c r="C201" s="498"/>
      <c r="D201" s="470"/>
      <c r="E201" s="470"/>
      <c r="F201" s="470"/>
      <c r="G201" s="1219" t="s">
        <v>520</v>
      </c>
      <c r="H201" s="1219"/>
      <c r="I201" s="1219"/>
      <c r="J201" s="1219"/>
      <c r="K201" s="1219"/>
      <c r="L201" s="1219"/>
      <c r="M201" s="485"/>
      <c r="N201" s="485"/>
      <c r="O201" s="485"/>
      <c r="P201" s="485"/>
    </row>
    <row r="202" spans="1:16" ht="18.75" hidden="1">
      <c r="A202" s="1220" t="s">
        <v>4</v>
      </c>
      <c r="B202" s="1220"/>
      <c r="C202" s="1220"/>
      <c r="D202" s="1220"/>
      <c r="E202" s="470"/>
      <c r="F202" s="470"/>
      <c r="G202" s="499"/>
      <c r="H202" s="1221" t="s">
        <v>521</v>
      </c>
      <c r="I202" s="1221"/>
      <c r="J202" s="1221"/>
      <c r="K202" s="1221"/>
      <c r="L202" s="1221"/>
      <c r="M202" s="485"/>
      <c r="N202" s="485"/>
      <c r="O202" s="485"/>
      <c r="P202" s="485"/>
    </row>
    <row r="203" ht="15" hidden="1"/>
    <row r="204" ht="15" hidden="1"/>
    <row r="205" ht="15" hidden="1"/>
    <row r="206" ht="15" hidden="1"/>
    <row r="207" ht="15" hidden="1"/>
    <row r="208" ht="15" hidden="1"/>
    <row r="209" ht="15" hidden="1"/>
    <row r="210" ht="15" hidden="1"/>
    <row r="211" ht="15" hidden="1"/>
    <row r="212" spans="1:13" ht="16.5" hidden="1">
      <c r="A212" s="1244" t="s">
        <v>33</v>
      </c>
      <c r="B212" s="1245"/>
      <c r="C212" s="481"/>
      <c r="D212" s="1246" t="s">
        <v>79</v>
      </c>
      <c r="E212" s="1246"/>
      <c r="F212" s="1246"/>
      <c r="G212" s="1246"/>
      <c r="H212" s="1246"/>
      <c r="I212" s="1246"/>
      <c r="J212" s="1246"/>
      <c r="K212" s="1247"/>
      <c r="L212" s="1247"/>
      <c r="M212" s="485"/>
    </row>
    <row r="213" spans="1:13" ht="16.5" hidden="1">
      <c r="A213" s="1210" t="s">
        <v>343</v>
      </c>
      <c r="B213" s="1210"/>
      <c r="C213" s="1210"/>
      <c r="D213" s="1246" t="s">
        <v>215</v>
      </c>
      <c r="E213" s="1246"/>
      <c r="F213" s="1246"/>
      <c r="G213" s="1246"/>
      <c r="H213" s="1246"/>
      <c r="I213" s="1246"/>
      <c r="J213" s="1246"/>
      <c r="K213" s="1248" t="s">
        <v>510</v>
      </c>
      <c r="L213" s="1248"/>
      <c r="M213" s="482"/>
    </row>
    <row r="214" spans="1:13" ht="16.5" hidden="1">
      <c r="A214" s="1210" t="s">
        <v>344</v>
      </c>
      <c r="B214" s="1210"/>
      <c r="C214" s="416"/>
      <c r="D214" s="1249" t="s">
        <v>11</v>
      </c>
      <c r="E214" s="1249"/>
      <c r="F214" s="1249"/>
      <c r="G214" s="1249"/>
      <c r="H214" s="1249"/>
      <c r="I214" s="1249"/>
      <c r="J214" s="1249"/>
      <c r="K214" s="1247"/>
      <c r="L214" s="1247"/>
      <c r="M214" s="485"/>
    </row>
    <row r="215" spans="1:13" ht="15.75" hidden="1">
      <c r="A215" s="437" t="s">
        <v>119</v>
      </c>
      <c r="B215" s="437"/>
      <c r="C215" s="422"/>
      <c r="D215" s="486"/>
      <c r="E215" s="486"/>
      <c r="F215" s="487"/>
      <c r="G215" s="487"/>
      <c r="H215" s="487"/>
      <c r="I215" s="487"/>
      <c r="J215" s="487"/>
      <c r="K215" s="1228"/>
      <c r="L215" s="1228"/>
      <c r="M215" s="482"/>
    </row>
    <row r="216" spans="1:13" ht="15.75" hidden="1">
      <c r="A216" s="486"/>
      <c r="B216" s="486" t="s">
        <v>94</v>
      </c>
      <c r="C216" s="486"/>
      <c r="D216" s="486"/>
      <c r="E216" s="486"/>
      <c r="F216" s="486"/>
      <c r="G216" s="486"/>
      <c r="H216" s="486"/>
      <c r="I216" s="486"/>
      <c r="J216" s="486"/>
      <c r="K216" s="1231"/>
      <c r="L216" s="1231"/>
      <c r="M216" s="482"/>
    </row>
    <row r="217" spans="1:13" ht="15.75" hidden="1">
      <c r="A217" s="870" t="s">
        <v>71</v>
      </c>
      <c r="B217" s="871"/>
      <c r="C217" s="1229" t="s">
        <v>38</v>
      </c>
      <c r="D217" s="1235" t="s">
        <v>338</v>
      </c>
      <c r="E217" s="1235"/>
      <c r="F217" s="1235"/>
      <c r="G217" s="1235"/>
      <c r="H217" s="1235"/>
      <c r="I217" s="1235"/>
      <c r="J217" s="1235"/>
      <c r="K217" s="1235"/>
      <c r="L217" s="1235"/>
      <c r="M217" s="485"/>
    </row>
    <row r="218" spans="1:13" ht="15.75" hidden="1">
      <c r="A218" s="872"/>
      <c r="B218" s="873"/>
      <c r="C218" s="1229"/>
      <c r="D218" s="1236" t="s">
        <v>206</v>
      </c>
      <c r="E218" s="1237"/>
      <c r="F218" s="1237"/>
      <c r="G218" s="1237"/>
      <c r="H218" s="1237"/>
      <c r="I218" s="1237"/>
      <c r="J218" s="1238"/>
      <c r="K218" s="1239" t="s">
        <v>207</v>
      </c>
      <c r="L218" s="1239" t="s">
        <v>208</v>
      </c>
      <c r="M218" s="482"/>
    </row>
    <row r="219" spans="1:13" ht="15.75" hidden="1">
      <c r="A219" s="872"/>
      <c r="B219" s="873"/>
      <c r="C219" s="1229"/>
      <c r="D219" s="1230" t="s">
        <v>37</v>
      </c>
      <c r="E219" s="1232" t="s">
        <v>7</v>
      </c>
      <c r="F219" s="1233"/>
      <c r="G219" s="1233"/>
      <c r="H219" s="1233"/>
      <c r="I219" s="1233"/>
      <c r="J219" s="1234"/>
      <c r="K219" s="1240"/>
      <c r="L219" s="1242"/>
      <c r="M219" s="482"/>
    </row>
    <row r="220" spans="1:16" ht="15.75" hidden="1">
      <c r="A220" s="1250"/>
      <c r="B220" s="1251"/>
      <c r="C220" s="1229"/>
      <c r="D220" s="1230"/>
      <c r="E220" s="488" t="s">
        <v>209</v>
      </c>
      <c r="F220" s="488" t="s">
        <v>210</v>
      </c>
      <c r="G220" s="488" t="s">
        <v>211</v>
      </c>
      <c r="H220" s="488" t="s">
        <v>212</v>
      </c>
      <c r="I220" s="488" t="s">
        <v>345</v>
      </c>
      <c r="J220" s="488" t="s">
        <v>213</v>
      </c>
      <c r="K220" s="1241"/>
      <c r="L220" s="1243"/>
      <c r="M220" s="1224" t="s">
        <v>501</v>
      </c>
      <c r="N220" s="1224"/>
      <c r="O220" s="1224"/>
      <c r="P220" s="1224"/>
    </row>
    <row r="221" spans="1:16" ht="15" hidden="1">
      <c r="A221" s="1225" t="s">
        <v>6</v>
      </c>
      <c r="B221" s="1226"/>
      <c r="C221" s="489">
        <v>1</v>
      </c>
      <c r="D221" s="490">
        <v>2</v>
      </c>
      <c r="E221" s="489">
        <v>3</v>
      </c>
      <c r="F221" s="490">
        <v>4</v>
      </c>
      <c r="G221" s="489">
        <v>5</v>
      </c>
      <c r="H221" s="490">
        <v>6</v>
      </c>
      <c r="I221" s="489">
        <v>7</v>
      </c>
      <c r="J221" s="490">
        <v>8</v>
      </c>
      <c r="K221" s="489">
        <v>9</v>
      </c>
      <c r="L221" s="490">
        <v>10</v>
      </c>
      <c r="M221" s="491" t="s">
        <v>502</v>
      </c>
      <c r="N221" s="492" t="s">
        <v>505</v>
      </c>
      <c r="O221" s="492" t="s">
        <v>503</v>
      </c>
      <c r="P221" s="492" t="s">
        <v>504</v>
      </c>
    </row>
    <row r="222" spans="1:16" ht="24.75" customHeight="1" hidden="1">
      <c r="A222" s="429" t="s">
        <v>0</v>
      </c>
      <c r="B222" s="430" t="s">
        <v>131</v>
      </c>
      <c r="C222" s="404">
        <f>C223+C224</f>
        <v>151317.2</v>
      </c>
      <c r="D222" s="404">
        <f aca="true" t="shared" si="51" ref="D222:L222">D223+D224</f>
        <v>70217.2</v>
      </c>
      <c r="E222" s="404">
        <f t="shared" si="51"/>
        <v>30144.2</v>
      </c>
      <c r="F222" s="404">
        <f t="shared" si="51"/>
        <v>0</v>
      </c>
      <c r="G222" s="404">
        <f t="shared" si="51"/>
        <v>26600</v>
      </c>
      <c r="H222" s="404">
        <f t="shared" si="51"/>
        <v>10300</v>
      </c>
      <c r="I222" s="404">
        <f t="shared" si="51"/>
        <v>0</v>
      </c>
      <c r="J222" s="404">
        <f t="shared" si="51"/>
        <v>3173</v>
      </c>
      <c r="K222" s="404">
        <f t="shared" si="51"/>
        <v>0</v>
      </c>
      <c r="L222" s="404">
        <f t="shared" si="51"/>
        <v>81100</v>
      </c>
      <c r="M222" s="404" t="e">
        <f>'03'!#REF!+'04'!#REF!</f>
        <v>#REF!</v>
      </c>
      <c r="N222" s="404" t="e">
        <f>C222-M222</f>
        <v>#REF!</v>
      </c>
      <c r="O222" s="404" t="e">
        <f>'07'!#REF!</f>
        <v>#REF!</v>
      </c>
      <c r="P222" s="404" t="e">
        <f>C222-O222</f>
        <v>#REF!</v>
      </c>
    </row>
    <row r="223" spans="1:16" ht="24.75" customHeight="1" hidden="1">
      <c r="A223" s="432">
        <v>1</v>
      </c>
      <c r="B223" s="433" t="s">
        <v>132</v>
      </c>
      <c r="C223" s="404">
        <f>D223+K223+L223</f>
        <v>41540</v>
      </c>
      <c r="D223" s="404">
        <f>E223+F223+G223+H223+I223+J223</f>
        <v>41540</v>
      </c>
      <c r="E223" s="408">
        <v>4640</v>
      </c>
      <c r="F223" s="408"/>
      <c r="G223" s="408">
        <v>26600</v>
      </c>
      <c r="H223" s="408">
        <v>10300</v>
      </c>
      <c r="I223" s="408"/>
      <c r="J223" s="408"/>
      <c r="K223" s="408"/>
      <c r="L223" s="408"/>
      <c r="M223" s="408" t="e">
        <f>'03'!#REF!+'04'!#REF!</f>
        <v>#REF!</v>
      </c>
      <c r="N223" s="408" t="e">
        <f aca="true" t="shared" si="52" ref="N223:N237">C223-M223</f>
        <v>#REF!</v>
      </c>
      <c r="O223" s="404" t="e">
        <f>'07'!#REF!</f>
        <v>#REF!</v>
      </c>
      <c r="P223" s="408" t="e">
        <f aca="true" t="shared" si="53" ref="P223:P237">C223-O223</f>
        <v>#REF!</v>
      </c>
    </row>
    <row r="224" spans="1:16" ht="24.75" customHeight="1" hidden="1">
      <c r="A224" s="432">
        <v>2</v>
      </c>
      <c r="B224" s="433" t="s">
        <v>133</v>
      </c>
      <c r="C224" s="404">
        <f>D224+K224+L224</f>
        <v>109777.2</v>
      </c>
      <c r="D224" s="404">
        <f>E224+F224+G224+H224+I224+J224</f>
        <v>28677.2</v>
      </c>
      <c r="E224" s="408">
        <v>25504.2</v>
      </c>
      <c r="F224" s="408">
        <v>0</v>
      </c>
      <c r="G224" s="408">
        <v>0</v>
      </c>
      <c r="H224" s="408">
        <v>0</v>
      </c>
      <c r="I224" s="408">
        <v>0</v>
      </c>
      <c r="J224" s="408">
        <v>3173</v>
      </c>
      <c r="K224" s="408">
        <v>0</v>
      </c>
      <c r="L224" s="408">
        <v>81100</v>
      </c>
      <c r="M224" s="408" t="e">
        <f>'03'!#REF!+'04'!#REF!</f>
        <v>#REF!</v>
      </c>
      <c r="N224" s="408" t="e">
        <f t="shared" si="52"/>
        <v>#REF!</v>
      </c>
      <c r="O224" s="404" t="e">
        <f>'07'!#REF!</f>
        <v>#REF!</v>
      </c>
      <c r="P224" s="408" t="e">
        <f t="shared" si="53"/>
        <v>#REF!</v>
      </c>
    </row>
    <row r="225" spans="1:16" ht="24.75" customHeight="1" hidden="1">
      <c r="A225" s="394" t="s">
        <v>1</v>
      </c>
      <c r="B225" s="395" t="s">
        <v>134</v>
      </c>
      <c r="C225" s="404">
        <f>D225+K225+L225</f>
        <v>0</v>
      </c>
      <c r="D225" s="404">
        <f>E225+F225+G225+H225+I225+J225</f>
        <v>0</v>
      </c>
      <c r="E225" s="408">
        <v>0</v>
      </c>
      <c r="F225" s="408">
        <v>0</v>
      </c>
      <c r="G225" s="408">
        <v>0</v>
      </c>
      <c r="H225" s="408">
        <v>0</v>
      </c>
      <c r="I225" s="408">
        <v>0</v>
      </c>
      <c r="J225" s="408">
        <v>0</v>
      </c>
      <c r="K225" s="408">
        <v>0</v>
      </c>
      <c r="L225" s="408">
        <v>0</v>
      </c>
      <c r="M225" s="408" t="e">
        <f>'03'!#REF!+'04'!#REF!</f>
        <v>#REF!</v>
      </c>
      <c r="N225" s="408" t="e">
        <f t="shared" si="52"/>
        <v>#REF!</v>
      </c>
      <c r="O225" s="408" t="e">
        <f>'07'!#REF!</f>
        <v>#REF!</v>
      </c>
      <c r="P225" s="408" t="e">
        <f t="shared" si="53"/>
        <v>#REF!</v>
      </c>
    </row>
    <row r="226" spans="1:16" ht="24.75" customHeight="1" hidden="1">
      <c r="A226" s="394" t="s">
        <v>9</v>
      </c>
      <c r="B226" s="395" t="s">
        <v>135</v>
      </c>
      <c r="C226" s="404">
        <f>D226+K226+L226</f>
        <v>0</v>
      </c>
      <c r="D226" s="404">
        <f>E226+F226+G226+H226+I226+J226</f>
        <v>0</v>
      </c>
      <c r="E226" s="408">
        <v>0</v>
      </c>
      <c r="F226" s="408">
        <v>0</v>
      </c>
      <c r="G226" s="408">
        <v>0</v>
      </c>
      <c r="H226" s="408">
        <v>0</v>
      </c>
      <c r="I226" s="408">
        <v>0</v>
      </c>
      <c r="J226" s="408">
        <v>0</v>
      </c>
      <c r="K226" s="408">
        <v>0</v>
      </c>
      <c r="L226" s="408">
        <v>0</v>
      </c>
      <c r="M226" s="408" t="e">
        <f>'03'!#REF!+'04'!#REF!</f>
        <v>#REF!</v>
      </c>
      <c r="N226" s="408" t="e">
        <f t="shared" si="52"/>
        <v>#REF!</v>
      </c>
      <c r="O226" s="408" t="e">
        <f>'07'!#REF!</f>
        <v>#REF!</v>
      </c>
      <c r="P226" s="408" t="e">
        <f t="shared" si="53"/>
        <v>#REF!</v>
      </c>
    </row>
    <row r="227" spans="1:16" ht="24.75" customHeight="1" hidden="1">
      <c r="A227" s="394" t="s">
        <v>136</v>
      </c>
      <c r="B227" s="395" t="s">
        <v>137</v>
      </c>
      <c r="C227" s="404">
        <f>C228+C237</f>
        <v>151317.2</v>
      </c>
      <c r="D227" s="404">
        <f aca="true" t="shared" si="54" ref="D227:L227">D228+D237</f>
        <v>70217.2</v>
      </c>
      <c r="E227" s="404">
        <f t="shared" si="54"/>
        <v>30144.2</v>
      </c>
      <c r="F227" s="404">
        <f t="shared" si="54"/>
        <v>0</v>
      </c>
      <c r="G227" s="404">
        <f t="shared" si="54"/>
        <v>26600</v>
      </c>
      <c r="H227" s="404">
        <f t="shared" si="54"/>
        <v>10300</v>
      </c>
      <c r="I227" s="404">
        <f t="shared" si="54"/>
        <v>0</v>
      </c>
      <c r="J227" s="404">
        <f t="shared" si="54"/>
        <v>3173</v>
      </c>
      <c r="K227" s="404">
        <f t="shared" si="54"/>
        <v>0</v>
      </c>
      <c r="L227" s="404">
        <f t="shared" si="54"/>
        <v>81100</v>
      </c>
      <c r="M227" s="404" t="e">
        <f>'03'!#REF!+'04'!#REF!</f>
        <v>#REF!</v>
      </c>
      <c r="N227" s="404" t="e">
        <f t="shared" si="52"/>
        <v>#REF!</v>
      </c>
      <c r="O227" s="404" t="e">
        <f>'07'!#REF!</f>
        <v>#REF!</v>
      </c>
      <c r="P227" s="404" t="e">
        <f t="shared" si="53"/>
        <v>#REF!</v>
      </c>
    </row>
    <row r="228" spans="1:16" ht="24.75" customHeight="1" hidden="1">
      <c r="A228" s="394" t="s">
        <v>52</v>
      </c>
      <c r="B228" s="434" t="s">
        <v>138</v>
      </c>
      <c r="C228" s="404">
        <f>SUM(C229:C236)</f>
        <v>109777.2</v>
      </c>
      <c r="D228" s="404">
        <f aca="true" t="shared" si="55" ref="D228:L228">SUM(D229:D236)</f>
        <v>28677.2</v>
      </c>
      <c r="E228" s="404">
        <f t="shared" si="55"/>
        <v>25504.2</v>
      </c>
      <c r="F228" s="404">
        <f t="shared" si="55"/>
        <v>0</v>
      </c>
      <c r="G228" s="404">
        <f t="shared" si="55"/>
        <v>0</v>
      </c>
      <c r="H228" s="404">
        <f t="shared" si="55"/>
        <v>0</v>
      </c>
      <c r="I228" s="404">
        <f t="shared" si="55"/>
        <v>0</v>
      </c>
      <c r="J228" s="404">
        <f t="shared" si="55"/>
        <v>3173</v>
      </c>
      <c r="K228" s="404">
        <f t="shared" si="55"/>
        <v>0</v>
      </c>
      <c r="L228" s="404">
        <f t="shared" si="55"/>
        <v>81100</v>
      </c>
      <c r="M228" s="404" t="e">
        <f>'03'!#REF!+'04'!#REF!</f>
        <v>#REF!</v>
      </c>
      <c r="N228" s="404" t="e">
        <f t="shared" si="52"/>
        <v>#REF!</v>
      </c>
      <c r="O228" s="404" t="e">
        <f>'07'!#REF!</f>
        <v>#REF!</v>
      </c>
      <c r="P228" s="404" t="e">
        <f t="shared" si="53"/>
        <v>#REF!</v>
      </c>
    </row>
    <row r="229" spans="1:16" ht="24.75" customHeight="1" hidden="1">
      <c r="A229" s="432" t="s">
        <v>54</v>
      </c>
      <c r="B229" s="433" t="s">
        <v>139</v>
      </c>
      <c r="C229" s="404">
        <f aca="true" t="shared" si="56" ref="C229:C237">D229+K229+L229</f>
        <v>60767</v>
      </c>
      <c r="D229" s="404">
        <f aca="true" t="shared" si="57" ref="D229:D237">E229+F229+G229+H229+I229+J229</f>
        <v>16267</v>
      </c>
      <c r="E229" s="408">
        <v>13195</v>
      </c>
      <c r="F229" s="408">
        <v>0</v>
      </c>
      <c r="G229" s="408">
        <v>0</v>
      </c>
      <c r="H229" s="408">
        <v>0</v>
      </c>
      <c r="I229" s="408">
        <v>0</v>
      </c>
      <c r="J229" s="408">
        <v>3072</v>
      </c>
      <c r="K229" s="408">
        <v>0</v>
      </c>
      <c r="L229" s="408">
        <v>44500</v>
      </c>
      <c r="M229" s="408" t="e">
        <f>'03'!#REF!+'04'!#REF!</f>
        <v>#REF!</v>
      </c>
      <c r="N229" s="408" t="e">
        <f t="shared" si="52"/>
        <v>#REF!</v>
      </c>
      <c r="O229" s="408" t="e">
        <f>'07'!#REF!</f>
        <v>#REF!</v>
      </c>
      <c r="P229" s="408" t="e">
        <f t="shared" si="53"/>
        <v>#REF!</v>
      </c>
    </row>
    <row r="230" spans="1:16" ht="24.75" customHeight="1" hidden="1">
      <c r="A230" s="432" t="s">
        <v>55</v>
      </c>
      <c r="B230" s="433" t="s">
        <v>140</v>
      </c>
      <c r="C230" s="404">
        <f t="shared" si="56"/>
        <v>0</v>
      </c>
      <c r="D230" s="404">
        <f t="shared" si="57"/>
        <v>0</v>
      </c>
      <c r="E230" s="408">
        <v>0</v>
      </c>
      <c r="F230" s="408">
        <v>0</v>
      </c>
      <c r="G230" s="408">
        <v>0</v>
      </c>
      <c r="H230" s="408">
        <v>0</v>
      </c>
      <c r="I230" s="408">
        <v>0</v>
      </c>
      <c r="J230" s="408">
        <v>0</v>
      </c>
      <c r="K230" s="408">
        <v>0</v>
      </c>
      <c r="L230" s="408">
        <v>0</v>
      </c>
      <c r="M230" s="408" t="e">
        <f>'03'!#REF!+'04'!#REF!</f>
        <v>#REF!</v>
      </c>
      <c r="N230" s="408" t="e">
        <f t="shared" si="52"/>
        <v>#REF!</v>
      </c>
      <c r="O230" s="408" t="e">
        <f>'07'!#REF!</f>
        <v>#REF!</v>
      </c>
      <c r="P230" s="408" t="e">
        <f t="shared" si="53"/>
        <v>#REF!</v>
      </c>
    </row>
    <row r="231" spans="1:16" ht="24.75" customHeight="1" hidden="1">
      <c r="A231" s="432" t="s">
        <v>141</v>
      </c>
      <c r="B231" s="433" t="s">
        <v>201</v>
      </c>
      <c r="C231" s="404">
        <f t="shared" si="56"/>
        <v>0</v>
      </c>
      <c r="D231" s="404">
        <f t="shared" si="57"/>
        <v>0</v>
      </c>
      <c r="E231" s="408">
        <v>0</v>
      </c>
      <c r="F231" s="408">
        <v>0</v>
      </c>
      <c r="G231" s="408">
        <v>0</v>
      </c>
      <c r="H231" s="408">
        <v>0</v>
      </c>
      <c r="I231" s="408">
        <v>0</v>
      </c>
      <c r="J231" s="408">
        <v>0</v>
      </c>
      <c r="K231" s="408">
        <v>0</v>
      </c>
      <c r="L231" s="408">
        <v>0</v>
      </c>
      <c r="M231" s="408" t="e">
        <f>'03'!#REF!</f>
        <v>#REF!</v>
      </c>
      <c r="N231" s="408" t="e">
        <f t="shared" si="52"/>
        <v>#REF!</v>
      </c>
      <c r="O231" s="408" t="e">
        <f>'07'!#REF!</f>
        <v>#REF!</v>
      </c>
      <c r="P231" s="408" t="e">
        <f t="shared" si="53"/>
        <v>#REF!</v>
      </c>
    </row>
    <row r="232" spans="1:16" ht="24.75" customHeight="1" hidden="1">
      <c r="A232" s="432" t="s">
        <v>143</v>
      </c>
      <c r="B232" s="433" t="s">
        <v>142</v>
      </c>
      <c r="C232" s="404">
        <f t="shared" si="56"/>
        <v>49010.2</v>
      </c>
      <c r="D232" s="404">
        <f t="shared" si="57"/>
        <v>12410.2</v>
      </c>
      <c r="E232" s="408">
        <v>12309.2</v>
      </c>
      <c r="F232" s="408">
        <v>0</v>
      </c>
      <c r="G232" s="408">
        <v>0</v>
      </c>
      <c r="H232" s="408">
        <v>0</v>
      </c>
      <c r="I232" s="408">
        <v>0</v>
      </c>
      <c r="J232" s="408">
        <v>101</v>
      </c>
      <c r="K232" s="408">
        <v>0</v>
      </c>
      <c r="L232" s="408">
        <v>36600</v>
      </c>
      <c r="M232" s="408" t="e">
        <f>'03'!#REF!+'04'!#REF!</f>
        <v>#REF!</v>
      </c>
      <c r="N232" s="408" t="e">
        <f t="shared" si="52"/>
        <v>#REF!</v>
      </c>
      <c r="O232" s="408" t="e">
        <f>'07'!#REF!</f>
        <v>#REF!</v>
      </c>
      <c r="P232" s="408" t="e">
        <f t="shared" si="53"/>
        <v>#REF!</v>
      </c>
    </row>
    <row r="233" spans="1:16" ht="24.75" customHeight="1" hidden="1">
      <c r="A233" s="432" t="s">
        <v>145</v>
      </c>
      <c r="B233" s="433" t="s">
        <v>144</v>
      </c>
      <c r="C233" s="404">
        <f t="shared" si="56"/>
        <v>0</v>
      </c>
      <c r="D233" s="404">
        <f t="shared" si="57"/>
        <v>0</v>
      </c>
      <c r="E233" s="408">
        <v>0</v>
      </c>
      <c r="F233" s="408">
        <v>0</v>
      </c>
      <c r="G233" s="408">
        <v>0</v>
      </c>
      <c r="H233" s="408">
        <v>0</v>
      </c>
      <c r="I233" s="408">
        <v>0</v>
      </c>
      <c r="J233" s="408">
        <v>0</v>
      </c>
      <c r="K233" s="408">
        <v>0</v>
      </c>
      <c r="L233" s="408">
        <v>0</v>
      </c>
      <c r="M233" s="408" t="e">
        <f>'03'!#REF!+'04'!#REF!</f>
        <v>#REF!</v>
      </c>
      <c r="N233" s="408" t="e">
        <f t="shared" si="52"/>
        <v>#REF!</v>
      </c>
      <c r="O233" s="408" t="e">
        <f>'07'!#REF!</f>
        <v>#REF!</v>
      </c>
      <c r="P233" s="408" t="e">
        <f t="shared" si="53"/>
        <v>#REF!</v>
      </c>
    </row>
    <row r="234" spans="1:16" ht="24.75" customHeight="1" hidden="1">
      <c r="A234" s="432" t="s">
        <v>147</v>
      </c>
      <c r="B234" s="433" t="s">
        <v>146</v>
      </c>
      <c r="C234" s="404">
        <f t="shared" si="56"/>
        <v>0</v>
      </c>
      <c r="D234" s="404">
        <f t="shared" si="57"/>
        <v>0</v>
      </c>
      <c r="E234" s="408">
        <v>0</v>
      </c>
      <c r="F234" s="408">
        <v>0</v>
      </c>
      <c r="G234" s="408">
        <v>0</v>
      </c>
      <c r="H234" s="408">
        <v>0</v>
      </c>
      <c r="I234" s="408">
        <v>0</v>
      </c>
      <c r="J234" s="408">
        <v>0</v>
      </c>
      <c r="K234" s="408">
        <v>0</v>
      </c>
      <c r="L234" s="408">
        <v>0</v>
      </c>
      <c r="M234" s="408" t="e">
        <f>'03'!#REF!+'04'!#REF!</f>
        <v>#REF!</v>
      </c>
      <c r="N234" s="408" t="e">
        <f t="shared" si="52"/>
        <v>#REF!</v>
      </c>
      <c r="O234" s="408" t="e">
        <f>'07'!#REF!</f>
        <v>#REF!</v>
      </c>
      <c r="P234" s="408" t="e">
        <f t="shared" si="53"/>
        <v>#REF!</v>
      </c>
    </row>
    <row r="235" spans="1:16" ht="24.75" customHeight="1" hidden="1">
      <c r="A235" s="432" t="s">
        <v>149</v>
      </c>
      <c r="B235" s="435" t="s">
        <v>148</v>
      </c>
      <c r="C235" s="404">
        <f t="shared" si="56"/>
        <v>0</v>
      </c>
      <c r="D235" s="404">
        <f t="shared" si="57"/>
        <v>0</v>
      </c>
      <c r="E235" s="408">
        <v>0</v>
      </c>
      <c r="F235" s="408">
        <v>0</v>
      </c>
      <c r="G235" s="408"/>
      <c r="H235" s="408">
        <v>0</v>
      </c>
      <c r="I235" s="408">
        <v>0</v>
      </c>
      <c r="J235" s="408">
        <v>0</v>
      </c>
      <c r="K235" s="408">
        <v>0</v>
      </c>
      <c r="L235" s="408">
        <v>0</v>
      </c>
      <c r="M235" s="408" t="e">
        <f>'03'!#REF!+'04'!#REF!</f>
        <v>#REF!</v>
      </c>
      <c r="N235" s="408" t="e">
        <f t="shared" si="52"/>
        <v>#REF!</v>
      </c>
      <c r="O235" s="408" t="e">
        <f>'07'!#REF!</f>
        <v>#REF!</v>
      </c>
      <c r="P235" s="408" t="e">
        <f t="shared" si="53"/>
        <v>#REF!</v>
      </c>
    </row>
    <row r="236" spans="1:16" ht="24.75" customHeight="1" hidden="1">
      <c r="A236" s="432" t="s">
        <v>185</v>
      </c>
      <c r="B236" s="433" t="s">
        <v>150</v>
      </c>
      <c r="C236" s="404">
        <f t="shared" si="56"/>
        <v>0</v>
      </c>
      <c r="D236" s="404">
        <f t="shared" si="57"/>
        <v>0</v>
      </c>
      <c r="E236" s="408">
        <v>0</v>
      </c>
      <c r="F236" s="408">
        <v>0</v>
      </c>
      <c r="G236" s="408">
        <v>0</v>
      </c>
      <c r="H236" s="408">
        <v>0</v>
      </c>
      <c r="I236" s="408">
        <v>0</v>
      </c>
      <c r="J236" s="408">
        <v>0</v>
      </c>
      <c r="K236" s="408">
        <v>0</v>
      </c>
      <c r="L236" s="408">
        <v>0</v>
      </c>
      <c r="M236" s="408" t="e">
        <f>'03'!#REF!+'04'!#REF!</f>
        <v>#REF!</v>
      </c>
      <c r="N236" s="408" t="e">
        <f t="shared" si="52"/>
        <v>#REF!</v>
      </c>
      <c r="O236" s="408" t="e">
        <f>'07'!#REF!</f>
        <v>#REF!</v>
      </c>
      <c r="P236" s="408" t="e">
        <f t="shared" si="53"/>
        <v>#REF!</v>
      </c>
    </row>
    <row r="237" spans="1:16" ht="24.75" customHeight="1" hidden="1">
      <c r="A237" s="394" t="s">
        <v>53</v>
      </c>
      <c r="B237" s="395" t="s">
        <v>151</v>
      </c>
      <c r="C237" s="404">
        <f t="shared" si="56"/>
        <v>41540</v>
      </c>
      <c r="D237" s="404">
        <f t="shared" si="57"/>
        <v>41540</v>
      </c>
      <c r="E237" s="408">
        <v>4640</v>
      </c>
      <c r="F237" s="408">
        <v>0</v>
      </c>
      <c r="G237" s="408">
        <v>26600</v>
      </c>
      <c r="H237" s="408">
        <v>10300</v>
      </c>
      <c r="I237" s="408">
        <v>0</v>
      </c>
      <c r="J237" s="408">
        <v>0</v>
      </c>
      <c r="K237" s="408">
        <v>0</v>
      </c>
      <c r="L237" s="408">
        <v>0</v>
      </c>
      <c r="M237" s="404" t="e">
        <f>'03'!#REF!+'04'!#REF!</f>
        <v>#REF!</v>
      </c>
      <c r="N237" s="404" t="e">
        <f t="shared" si="52"/>
        <v>#REF!</v>
      </c>
      <c r="O237" s="404" t="e">
        <f>'07'!#REF!</f>
        <v>#REF!</v>
      </c>
      <c r="P237" s="404" t="e">
        <f t="shared" si="53"/>
        <v>#REF!</v>
      </c>
    </row>
    <row r="238" spans="1:16" ht="24.75" customHeight="1" hidden="1">
      <c r="A238" s="467" t="s">
        <v>76</v>
      </c>
      <c r="B238" s="496" t="s">
        <v>214</v>
      </c>
      <c r="C238" s="480">
        <f>(C229+C230+C231)/C228</f>
        <v>0.5535484599716517</v>
      </c>
      <c r="D238" s="396">
        <f aca="true" t="shared" si="58" ref="D238:L238">(D229+D230+D231)/D228</f>
        <v>0.5672450587923507</v>
      </c>
      <c r="E238" s="415">
        <f t="shared" si="58"/>
        <v>0.5173657672069698</v>
      </c>
      <c r="F238" s="415" t="e">
        <f t="shared" si="58"/>
        <v>#DIV/0!</v>
      </c>
      <c r="G238" s="415" t="e">
        <f t="shared" si="58"/>
        <v>#DIV/0!</v>
      </c>
      <c r="H238" s="415" t="e">
        <f t="shared" si="58"/>
        <v>#DIV/0!</v>
      </c>
      <c r="I238" s="415" t="e">
        <f t="shared" si="58"/>
        <v>#DIV/0!</v>
      </c>
      <c r="J238" s="415">
        <f t="shared" si="58"/>
        <v>0.9681689253072802</v>
      </c>
      <c r="K238" s="415" t="e">
        <f t="shared" si="58"/>
        <v>#DIV/0!</v>
      </c>
      <c r="L238" s="415">
        <f t="shared" si="58"/>
        <v>0.5487053020961775</v>
      </c>
      <c r="M238" s="426"/>
      <c r="N238" s="497"/>
      <c r="O238" s="497"/>
      <c r="P238" s="497"/>
    </row>
    <row r="239" spans="1:16" ht="27.75" customHeight="1" hidden="1">
      <c r="A239" s="1227" t="s">
        <v>499</v>
      </c>
      <c r="B239" s="1227"/>
      <c r="C239" s="408">
        <f>C222-C225-C226-C227</f>
        <v>0</v>
      </c>
      <c r="D239" s="408">
        <f aca="true" t="shared" si="59" ref="D239:L239">D222-D225-D226-D227</f>
        <v>0</v>
      </c>
      <c r="E239" s="408">
        <f t="shared" si="59"/>
        <v>0</v>
      </c>
      <c r="F239" s="408">
        <f t="shared" si="59"/>
        <v>0</v>
      </c>
      <c r="G239" s="408">
        <f t="shared" si="59"/>
        <v>0</v>
      </c>
      <c r="H239" s="408">
        <f t="shared" si="59"/>
        <v>0</v>
      </c>
      <c r="I239" s="408">
        <f t="shared" si="59"/>
        <v>0</v>
      </c>
      <c r="J239" s="408">
        <f t="shared" si="59"/>
        <v>0</v>
      </c>
      <c r="K239" s="408">
        <f t="shared" si="59"/>
        <v>0</v>
      </c>
      <c r="L239" s="408">
        <f t="shared" si="59"/>
        <v>0</v>
      </c>
      <c r="M239" s="426"/>
      <c r="N239" s="497"/>
      <c r="O239" s="497"/>
      <c r="P239" s="497"/>
    </row>
    <row r="240" spans="1:16" ht="17.25" hidden="1">
      <c r="A240" s="1222" t="s">
        <v>500</v>
      </c>
      <c r="B240" s="1222"/>
      <c r="C240" s="408">
        <f>C227-C228-C237</f>
        <v>0</v>
      </c>
      <c r="D240" s="408">
        <f aca="true" t="shared" si="60" ref="D240:L240">D227-D228-D237</f>
        <v>0</v>
      </c>
      <c r="E240" s="408">
        <f t="shared" si="60"/>
        <v>0</v>
      </c>
      <c r="F240" s="408">
        <f t="shared" si="60"/>
        <v>0</v>
      </c>
      <c r="G240" s="408">
        <f t="shared" si="60"/>
        <v>0</v>
      </c>
      <c r="H240" s="408">
        <f t="shared" si="60"/>
        <v>0</v>
      </c>
      <c r="I240" s="408">
        <f t="shared" si="60"/>
        <v>0</v>
      </c>
      <c r="J240" s="408">
        <f t="shared" si="60"/>
        <v>0</v>
      </c>
      <c r="K240" s="408">
        <f t="shared" si="60"/>
        <v>0</v>
      </c>
      <c r="L240" s="408">
        <f t="shared" si="60"/>
        <v>0</v>
      </c>
      <c r="M240" s="426"/>
      <c r="N240" s="497"/>
      <c r="O240" s="497"/>
      <c r="P240" s="497"/>
    </row>
    <row r="241" spans="1:16" ht="18.75" hidden="1">
      <c r="A241" s="482"/>
      <c r="B241" s="498" t="s">
        <v>520</v>
      </c>
      <c r="C241" s="498"/>
      <c r="D241" s="470"/>
      <c r="E241" s="470"/>
      <c r="F241" s="470"/>
      <c r="G241" s="1219" t="s">
        <v>520</v>
      </c>
      <c r="H241" s="1219"/>
      <c r="I241" s="1219"/>
      <c r="J241" s="1219"/>
      <c r="K241" s="1219"/>
      <c r="L241" s="1219"/>
      <c r="M241" s="485"/>
      <c r="N241" s="485"/>
      <c r="O241" s="485"/>
      <c r="P241" s="485"/>
    </row>
    <row r="242" spans="1:16" ht="18.75" hidden="1">
      <c r="A242" s="1220" t="s">
        <v>4</v>
      </c>
      <c r="B242" s="1220"/>
      <c r="C242" s="1220"/>
      <c r="D242" s="1220"/>
      <c r="E242" s="470"/>
      <c r="F242" s="470"/>
      <c r="G242" s="499"/>
      <c r="H242" s="1221" t="s">
        <v>521</v>
      </c>
      <c r="I242" s="1221"/>
      <c r="J242" s="1221"/>
      <c r="K242" s="1221"/>
      <c r="L242" s="1221"/>
      <c r="M242" s="485"/>
      <c r="N242" s="485"/>
      <c r="O242" s="485"/>
      <c r="P242" s="485"/>
    </row>
    <row r="243" ht="15" hidden="1"/>
    <row r="244" ht="15" hidden="1"/>
    <row r="245" ht="15" hidden="1"/>
    <row r="246" ht="98.25" customHeight="1" hidden="1"/>
    <row r="247" ht="15" hidden="1"/>
    <row r="248" ht="63.75" customHeight="1" hidden="1"/>
    <row r="249" ht="15" hidden="1"/>
    <row r="250" ht="15" hidden="1"/>
    <row r="251" spans="1:13" ht="16.5" hidden="1">
      <c r="A251" s="1244" t="s">
        <v>33</v>
      </c>
      <c r="B251" s="1245"/>
      <c r="C251" s="481"/>
      <c r="D251" s="1246" t="s">
        <v>79</v>
      </c>
      <c r="E251" s="1246"/>
      <c r="F251" s="1246"/>
      <c r="G251" s="1246"/>
      <c r="H251" s="1246"/>
      <c r="I251" s="1246"/>
      <c r="J251" s="1246"/>
      <c r="K251" s="1247"/>
      <c r="L251" s="1247"/>
      <c r="M251" s="485"/>
    </row>
    <row r="252" spans="1:13" ht="16.5" hidden="1">
      <c r="A252" s="1210" t="s">
        <v>343</v>
      </c>
      <c r="B252" s="1210"/>
      <c r="C252" s="1210"/>
      <c r="D252" s="1246" t="s">
        <v>215</v>
      </c>
      <c r="E252" s="1246"/>
      <c r="F252" s="1246"/>
      <c r="G252" s="1246"/>
      <c r="H252" s="1246"/>
      <c r="I252" s="1246"/>
      <c r="J252" s="1246"/>
      <c r="K252" s="1248" t="s">
        <v>511</v>
      </c>
      <c r="L252" s="1248"/>
      <c r="M252" s="482"/>
    </row>
    <row r="253" spans="1:13" ht="16.5" hidden="1">
      <c r="A253" s="1210" t="s">
        <v>344</v>
      </c>
      <c r="B253" s="1210"/>
      <c r="C253" s="416"/>
      <c r="D253" s="1249" t="s">
        <v>11</v>
      </c>
      <c r="E253" s="1249"/>
      <c r="F253" s="1249"/>
      <c r="G253" s="1249"/>
      <c r="H253" s="1249"/>
      <c r="I253" s="1249"/>
      <c r="J253" s="1249"/>
      <c r="K253" s="1247"/>
      <c r="L253" s="1247"/>
      <c r="M253" s="485"/>
    </row>
    <row r="254" spans="1:13" ht="15.75" hidden="1">
      <c r="A254" s="437" t="s">
        <v>119</v>
      </c>
      <c r="B254" s="437"/>
      <c r="C254" s="422"/>
      <c r="D254" s="486"/>
      <c r="E254" s="486"/>
      <c r="F254" s="487"/>
      <c r="G254" s="487"/>
      <c r="H254" s="487"/>
      <c r="I254" s="487"/>
      <c r="J254" s="487"/>
      <c r="K254" s="1228"/>
      <c r="L254" s="1228"/>
      <c r="M254" s="482"/>
    </row>
    <row r="255" spans="1:13" ht="15.75" hidden="1">
      <c r="A255" s="486"/>
      <c r="B255" s="486" t="s">
        <v>94</v>
      </c>
      <c r="C255" s="486"/>
      <c r="D255" s="486"/>
      <c r="E255" s="408">
        <v>122557</v>
      </c>
      <c r="F255" s="408"/>
      <c r="G255" s="408">
        <v>181987</v>
      </c>
      <c r="H255" s="408"/>
      <c r="I255" s="408">
        <v>16298</v>
      </c>
      <c r="J255" s="408"/>
      <c r="K255" s="408">
        <v>251785</v>
      </c>
      <c r="L255" s="408"/>
      <c r="M255" s="482"/>
    </row>
    <row r="256" spans="1:13" ht="15.75" hidden="1">
      <c r="A256" s="870" t="s">
        <v>71</v>
      </c>
      <c r="B256" s="871"/>
      <c r="C256" s="1229" t="s">
        <v>38</v>
      </c>
      <c r="D256" s="1235" t="s">
        <v>338</v>
      </c>
      <c r="E256" s="1235"/>
      <c r="F256" s="1235"/>
      <c r="G256" s="1235"/>
      <c r="H256" s="1235"/>
      <c r="I256" s="1235"/>
      <c r="J256" s="1235"/>
      <c r="K256" s="1235"/>
      <c r="L256" s="1235"/>
      <c r="M256" s="485"/>
    </row>
    <row r="257" spans="1:13" ht="15.75" hidden="1">
      <c r="A257" s="872"/>
      <c r="B257" s="873"/>
      <c r="C257" s="1229"/>
      <c r="D257" s="1236" t="s">
        <v>206</v>
      </c>
      <c r="E257" s="1237"/>
      <c r="F257" s="1237"/>
      <c r="G257" s="1237"/>
      <c r="H257" s="1237"/>
      <c r="I257" s="1237"/>
      <c r="J257" s="1238"/>
      <c r="K257" s="1239" t="s">
        <v>207</v>
      </c>
      <c r="L257" s="1239" t="s">
        <v>208</v>
      </c>
      <c r="M257" s="482"/>
    </row>
    <row r="258" spans="1:13" ht="15.75" hidden="1">
      <c r="A258" s="872"/>
      <c r="B258" s="873"/>
      <c r="C258" s="1229"/>
      <c r="D258" s="1230" t="s">
        <v>37</v>
      </c>
      <c r="E258" s="1232" t="s">
        <v>7</v>
      </c>
      <c r="F258" s="1233"/>
      <c r="G258" s="1233"/>
      <c r="H258" s="1233"/>
      <c r="I258" s="1233"/>
      <c r="J258" s="1234"/>
      <c r="K258" s="1240"/>
      <c r="L258" s="1242"/>
      <c r="M258" s="482"/>
    </row>
    <row r="259" spans="1:16" ht="15.75" hidden="1">
      <c r="A259" s="1250"/>
      <c r="B259" s="1251"/>
      <c r="C259" s="1229"/>
      <c r="D259" s="1230"/>
      <c r="E259" s="488" t="s">
        <v>209</v>
      </c>
      <c r="F259" s="488" t="s">
        <v>210</v>
      </c>
      <c r="G259" s="488" t="s">
        <v>211</v>
      </c>
      <c r="H259" s="488" t="s">
        <v>212</v>
      </c>
      <c r="I259" s="488" t="s">
        <v>345</v>
      </c>
      <c r="J259" s="488" t="s">
        <v>213</v>
      </c>
      <c r="K259" s="1241"/>
      <c r="L259" s="1243"/>
      <c r="M259" s="1224" t="s">
        <v>501</v>
      </c>
      <c r="N259" s="1224"/>
      <c r="O259" s="1224"/>
      <c r="P259" s="1224"/>
    </row>
    <row r="260" spans="1:16" ht="15" hidden="1">
      <c r="A260" s="1225" t="s">
        <v>6</v>
      </c>
      <c r="B260" s="1226"/>
      <c r="C260" s="489">
        <v>1</v>
      </c>
      <c r="D260" s="490">
        <v>2</v>
      </c>
      <c r="E260" s="489">
        <v>3</v>
      </c>
      <c r="F260" s="490">
        <v>4</v>
      </c>
      <c r="G260" s="489">
        <v>5</v>
      </c>
      <c r="H260" s="490">
        <v>6</v>
      </c>
      <c r="I260" s="489">
        <v>7</v>
      </c>
      <c r="J260" s="490">
        <v>8</v>
      </c>
      <c r="K260" s="489">
        <v>9</v>
      </c>
      <c r="L260" s="490">
        <v>10</v>
      </c>
      <c r="M260" s="491" t="s">
        <v>502</v>
      </c>
      <c r="N260" s="492" t="s">
        <v>505</v>
      </c>
      <c r="O260" s="492" t="s">
        <v>503</v>
      </c>
      <c r="P260" s="492" t="s">
        <v>504</v>
      </c>
    </row>
    <row r="261" spans="1:16" ht="24.75" customHeight="1" hidden="1">
      <c r="A261" s="429" t="s">
        <v>0</v>
      </c>
      <c r="B261" s="430" t="s">
        <v>131</v>
      </c>
      <c r="C261" s="404">
        <f>C262+C263</f>
        <v>14401463.6</v>
      </c>
      <c r="D261" s="404">
        <f aca="true" t="shared" si="61" ref="D261:L261">D262+D263</f>
        <v>614882.6</v>
      </c>
      <c r="E261" s="404">
        <f t="shared" si="61"/>
        <v>234185.6</v>
      </c>
      <c r="F261" s="404">
        <f t="shared" si="61"/>
        <v>0</v>
      </c>
      <c r="G261" s="404">
        <f t="shared" si="61"/>
        <v>184987</v>
      </c>
      <c r="H261" s="404">
        <f t="shared" si="61"/>
        <v>34168</v>
      </c>
      <c r="I261" s="404">
        <f t="shared" si="61"/>
        <v>10894</v>
      </c>
      <c r="J261" s="404">
        <f t="shared" si="61"/>
        <v>150648</v>
      </c>
      <c r="K261" s="404">
        <f t="shared" si="61"/>
        <v>13573329</v>
      </c>
      <c r="L261" s="404">
        <f t="shared" si="61"/>
        <v>213252</v>
      </c>
      <c r="M261" s="404" t="e">
        <f>'03'!#REF!+'04'!#REF!</f>
        <v>#REF!</v>
      </c>
      <c r="N261" s="404" t="e">
        <f>C261-M261</f>
        <v>#REF!</v>
      </c>
      <c r="O261" s="404" t="e">
        <f>'07'!#REF!</f>
        <v>#REF!</v>
      </c>
      <c r="P261" s="404" t="e">
        <f>C261-O261</f>
        <v>#REF!</v>
      </c>
    </row>
    <row r="262" spans="1:16" ht="24.75" customHeight="1" hidden="1">
      <c r="A262" s="432">
        <v>1</v>
      </c>
      <c r="B262" s="433" t="s">
        <v>132</v>
      </c>
      <c r="C262" s="404">
        <f>D262+K262+L262</f>
        <v>572626.6</v>
      </c>
      <c r="D262" s="404">
        <f>E262+F262+G262+H262+I262+J262</f>
        <v>320841.6</v>
      </c>
      <c r="E262" s="408">
        <v>117866.6</v>
      </c>
      <c r="F262" s="408">
        <v>0</v>
      </c>
      <c r="G262" s="408">
        <v>181987</v>
      </c>
      <c r="H262" s="408">
        <v>15098</v>
      </c>
      <c r="I262" s="408">
        <v>5890</v>
      </c>
      <c r="J262" s="408">
        <v>0</v>
      </c>
      <c r="K262" s="408">
        <v>197579</v>
      </c>
      <c r="L262" s="408">
        <v>54206</v>
      </c>
      <c r="M262" s="408" t="e">
        <f>'03'!#REF!+'04'!#REF!</f>
        <v>#REF!</v>
      </c>
      <c r="N262" s="408" t="e">
        <f aca="true" t="shared" si="62" ref="N262:N276">C262-M262</f>
        <v>#REF!</v>
      </c>
      <c r="O262" s="408" t="e">
        <f>'07'!#REF!</f>
        <v>#REF!</v>
      </c>
      <c r="P262" s="408" t="e">
        <f aca="true" t="shared" si="63" ref="P262:P276">C262-O262</f>
        <v>#REF!</v>
      </c>
    </row>
    <row r="263" spans="1:16" ht="24.75" customHeight="1" hidden="1">
      <c r="A263" s="432">
        <v>2</v>
      </c>
      <c r="B263" s="433" t="s">
        <v>133</v>
      </c>
      <c r="C263" s="404">
        <f>D263+K263+L263</f>
        <v>13828837</v>
      </c>
      <c r="D263" s="404">
        <f>E263+F263+G263+H263+I263+J263</f>
        <v>294041</v>
      </c>
      <c r="E263" s="408">
        <v>116319</v>
      </c>
      <c r="F263" s="408">
        <v>0</v>
      </c>
      <c r="G263" s="408">
        <v>3000</v>
      </c>
      <c r="H263" s="408">
        <v>19070</v>
      </c>
      <c r="I263" s="408">
        <v>5004</v>
      </c>
      <c r="J263" s="408">
        <v>150648</v>
      </c>
      <c r="K263" s="408">
        <v>13375750</v>
      </c>
      <c r="L263" s="408">
        <v>159046</v>
      </c>
      <c r="M263" s="408" t="e">
        <f>'03'!#REF!+'04'!#REF!</f>
        <v>#REF!</v>
      </c>
      <c r="N263" s="408" t="e">
        <f t="shared" si="62"/>
        <v>#REF!</v>
      </c>
      <c r="O263" s="408" t="e">
        <f>'07'!#REF!</f>
        <v>#REF!</v>
      </c>
      <c r="P263" s="408" t="e">
        <f t="shared" si="63"/>
        <v>#REF!</v>
      </c>
    </row>
    <row r="264" spans="1:16" ht="24.75" customHeight="1" hidden="1">
      <c r="A264" s="394" t="s">
        <v>1</v>
      </c>
      <c r="B264" s="395" t="s">
        <v>134</v>
      </c>
      <c r="C264" s="404">
        <f>D264+K264+L264</f>
        <v>0</v>
      </c>
      <c r="D264" s="404">
        <f>E264+F264+G264+H264+I264+J264</f>
        <v>0</v>
      </c>
      <c r="E264" s="408">
        <v>0</v>
      </c>
      <c r="F264" s="408">
        <v>0</v>
      </c>
      <c r="G264" s="408">
        <v>0</v>
      </c>
      <c r="H264" s="408">
        <v>0</v>
      </c>
      <c r="I264" s="408">
        <v>0</v>
      </c>
      <c r="J264" s="408">
        <v>0</v>
      </c>
      <c r="K264" s="408">
        <v>0</v>
      </c>
      <c r="L264" s="408">
        <v>0</v>
      </c>
      <c r="M264" s="408" t="e">
        <f>'03'!#REF!+'04'!#REF!</f>
        <v>#REF!</v>
      </c>
      <c r="N264" s="408" t="e">
        <f t="shared" si="62"/>
        <v>#REF!</v>
      </c>
      <c r="O264" s="408" t="e">
        <f>'07'!#REF!</f>
        <v>#REF!</v>
      </c>
      <c r="P264" s="408" t="e">
        <f t="shared" si="63"/>
        <v>#REF!</v>
      </c>
    </row>
    <row r="265" spans="1:16" ht="24.75" customHeight="1" hidden="1">
      <c r="A265" s="394" t="s">
        <v>9</v>
      </c>
      <c r="B265" s="395" t="s">
        <v>135</v>
      </c>
      <c r="C265" s="404">
        <f>D265+K265+L265</f>
        <v>0</v>
      </c>
      <c r="D265" s="404">
        <f>E265+F265+G265+H265+I265+J265</f>
        <v>0</v>
      </c>
      <c r="E265" s="408">
        <v>0</v>
      </c>
      <c r="F265" s="408">
        <v>0</v>
      </c>
      <c r="G265" s="408">
        <v>0</v>
      </c>
      <c r="H265" s="408">
        <v>0</v>
      </c>
      <c r="I265" s="408">
        <v>0</v>
      </c>
      <c r="J265" s="408">
        <v>0</v>
      </c>
      <c r="K265" s="408">
        <v>0</v>
      </c>
      <c r="L265" s="408">
        <v>0</v>
      </c>
      <c r="M265" s="408" t="e">
        <f>'03'!#REF!+'04'!#REF!</f>
        <v>#REF!</v>
      </c>
      <c r="N265" s="408" t="e">
        <f t="shared" si="62"/>
        <v>#REF!</v>
      </c>
      <c r="O265" s="408" t="e">
        <f>'07'!#REF!</f>
        <v>#REF!</v>
      </c>
      <c r="P265" s="408" t="e">
        <f t="shared" si="63"/>
        <v>#REF!</v>
      </c>
    </row>
    <row r="266" spans="1:16" ht="24.75" customHeight="1" hidden="1">
      <c r="A266" s="394" t="s">
        <v>136</v>
      </c>
      <c r="B266" s="395" t="s">
        <v>137</v>
      </c>
      <c r="C266" s="404">
        <f>C267+C276</f>
        <v>14401463.6</v>
      </c>
      <c r="D266" s="404">
        <f aca="true" t="shared" si="64" ref="D266:L266">D267+D276</f>
        <v>614882.6</v>
      </c>
      <c r="E266" s="404">
        <f t="shared" si="64"/>
        <v>234185.6</v>
      </c>
      <c r="F266" s="404">
        <f t="shared" si="64"/>
        <v>0</v>
      </c>
      <c r="G266" s="404">
        <f t="shared" si="64"/>
        <v>184987</v>
      </c>
      <c r="H266" s="404">
        <f t="shared" si="64"/>
        <v>34168</v>
      </c>
      <c r="I266" s="404">
        <f t="shared" si="64"/>
        <v>10894</v>
      </c>
      <c r="J266" s="404">
        <f t="shared" si="64"/>
        <v>150648</v>
      </c>
      <c r="K266" s="404">
        <f t="shared" si="64"/>
        <v>13573329</v>
      </c>
      <c r="L266" s="404">
        <f t="shared" si="64"/>
        <v>213252</v>
      </c>
      <c r="M266" s="404" t="e">
        <f>'03'!#REF!+'04'!#REF!</f>
        <v>#REF!</v>
      </c>
      <c r="N266" s="404" t="e">
        <f t="shared" si="62"/>
        <v>#REF!</v>
      </c>
      <c r="O266" s="404" t="e">
        <f>'07'!#REF!</f>
        <v>#REF!</v>
      </c>
      <c r="P266" s="404" t="e">
        <f t="shared" si="63"/>
        <v>#REF!</v>
      </c>
    </row>
    <row r="267" spans="1:16" ht="24.75" customHeight="1" hidden="1">
      <c r="A267" s="394" t="s">
        <v>52</v>
      </c>
      <c r="B267" s="434" t="s">
        <v>138</v>
      </c>
      <c r="C267" s="404">
        <f>SUM(C268:C275)</f>
        <v>14089737</v>
      </c>
      <c r="D267" s="404">
        <f aca="true" t="shared" si="65" ref="D267:L267">SUM(D268:D275)</f>
        <v>303156</v>
      </c>
      <c r="E267" s="404">
        <f t="shared" si="65"/>
        <v>125434</v>
      </c>
      <c r="F267" s="404">
        <f t="shared" si="65"/>
        <v>0</v>
      </c>
      <c r="G267" s="404">
        <f t="shared" si="65"/>
        <v>3000</v>
      </c>
      <c r="H267" s="404">
        <f t="shared" si="65"/>
        <v>19070</v>
      </c>
      <c r="I267" s="404">
        <f t="shared" si="65"/>
        <v>5004</v>
      </c>
      <c r="J267" s="404">
        <f t="shared" si="65"/>
        <v>150648</v>
      </c>
      <c r="K267" s="404">
        <f t="shared" si="65"/>
        <v>13573329</v>
      </c>
      <c r="L267" s="404">
        <f t="shared" si="65"/>
        <v>213252</v>
      </c>
      <c r="M267" s="404" t="e">
        <f>'03'!#REF!+'04'!#REF!</f>
        <v>#REF!</v>
      </c>
      <c r="N267" s="404" t="e">
        <f t="shared" si="62"/>
        <v>#REF!</v>
      </c>
      <c r="O267" s="404" t="e">
        <f>'07'!#REF!</f>
        <v>#REF!</v>
      </c>
      <c r="P267" s="404" t="e">
        <f t="shared" si="63"/>
        <v>#REF!</v>
      </c>
    </row>
    <row r="268" spans="1:16" ht="24.75" customHeight="1" hidden="1">
      <c r="A268" s="432" t="s">
        <v>54</v>
      </c>
      <c r="B268" s="433" t="s">
        <v>139</v>
      </c>
      <c r="C268" s="404">
        <f aca="true" t="shared" si="66" ref="C268:C276">D268+K268+L268</f>
        <v>185401</v>
      </c>
      <c r="D268" s="404">
        <f aca="true" t="shared" si="67" ref="D268:D276">E268+F268+G268+H268+I268+J268</f>
        <v>142000</v>
      </c>
      <c r="E268" s="408">
        <v>10002</v>
      </c>
      <c r="F268" s="408">
        <v>0</v>
      </c>
      <c r="G268" s="408">
        <v>0</v>
      </c>
      <c r="H268" s="408">
        <v>1500</v>
      </c>
      <c r="I268" s="408">
        <v>5004</v>
      </c>
      <c r="J268" s="408">
        <v>125494</v>
      </c>
      <c r="K268" s="408">
        <v>35000</v>
      </c>
      <c r="L268" s="408">
        <v>8401</v>
      </c>
      <c r="M268" s="408" t="e">
        <f>'03'!#REF!+'04'!#REF!</f>
        <v>#REF!</v>
      </c>
      <c r="N268" s="408" t="e">
        <f t="shared" si="62"/>
        <v>#REF!</v>
      </c>
      <c r="O268" s="408" t="e">
        <f>'07'!#REF!</f>
        <v>#REF!</v>
      </c>
      <c r="P268" s="408" t="e">
        <f t="shared" si="63"/>
        <v>#REF!</v>
      </c>
    </row>
    <row r="269" spans="1:16" ht="24.75" customHeight="1" hidden="1">
      <c r="A269" s="432" t="s">
        <v>55</v>
      </c>
      <c r="B269" s="433" t="s">
        <v>140</v>
      </c>
      <c r="C269" s="404">
        <f t="shared" si="66"/>
        <v>0</v>
      </c>
      <c r="D269" s="404">
        <f>E269+F269+G269+H269+I269+J269</f>
        <v>0</v>
      </c>
      <c r="E269" s="408">
        <v>0</v>
      </c>
      <c r="F269" s="408">
        <v>0</v>
      </c>
      <c r="G269" s="408">
        <v>0</v>
      </c>
      <c r="H269" s="408">
        <v>0</v>
      </c>
      <c r="I269" s="408">
        <v>0</v>
      </c>
      <c r="J269" s="408">
        <v>0</v>
      </c>
      <c r="K269" s="408">
        <v>0</v>
      </c>
      <c r="L269" s="408">
        <v>0</v>
      </c>
      <c r="M269" s="408" t="e">
        <f>'03'!#REF!+'04'!#REF!</f>
        <v>#REF!</v>
      </c>
      <c r="N269" s="408" t="e">
        <f t="shared" si="62"/>
        <v>#REF!</v>
      </c>
      <c r="O269" s="408" t="e">
        <f>'07'!#REF!</f>
        <v>#REF!</v>
      </c>
      <c r="P269" s="408" t="e">
        <f t="shared" si="63"/>
        <v>#REF!</v>
      </c>
    </row>
    <row r="270" spans="1:16" ht="24.75" customHeight="1" hidden="1">
      <c r="A270" s="432" t="s">
        <v>141</v>
      </c>
      <c r="B270" s="433" t="s">
        <v>201</v>
      </c>
      <c r="C270" s="404">
        <f t="shared" si="66"/>
        <v>0</v>
      </c>
      <c r="D270" s="404">
        <f t="shared" si="67"/>
        <v>0</v>
      </c>
      <c r="E270" s="408">
        <v>0</v>
      </c>
      <c r="F270" s="408">
        <v>0</v>
      </c>
      <c r="G270" s="408">
        <v>0</v>
      </c>
      <c r="H270" s="408">
        <v>0</v>
      </c>
      <c r="I270" s="408">
        <v>0</v>
      </c>
      <c r="J270" s="408">
        <v>0</v>
      </c>
      <c r="K270" s="408">
        <v>0</v>
      </c>
      <c r="L270" s="408">
        <v>0</v>
      </c>
      <c r="M270" s="408" t="e">
        <f>'03'!#REF!</f>
        <v>#REF!</v>
      </c>
      <c r="N270" s="408" t="e">
        <f t="shared" si="62"/>
        <v>#REF!</v>
      </c>
      <c r="O270" s="408" t="e">
        <f>'07'!#REF!</f>
        <v>#REF!</v>
      </c>
      <c r="P270" s="408" t="e">
        <f t="shared" si="63"/>
        <v>#REF!</v>
      </c>
    </row>
    <row r="271" spans="1:16" ht="24.75" customHeight="1" hidden="1">
      <c r="A271" s="432" t="s">
        <v>143</v>
      </c>
      <c r="B271" s="433" t="s">
        <v>142</v>
      </c>
      <c r="C271" s="404">
        <f t="shared" si="66"/>
        <v>13859195</v>
      </c>
      <c r="D271" s="404">
        <f t="shared" si="67"/>
        <v>161156</v>
      </c>
      <c r="E271" s="408">
        <v>115432</v>
      </c>
      <c r="F271" s="408">
        <v>0</v>
      </c>
      <c r="G271" s="408">
        <v>3000</v>
      </c>
      <c r="H271" s="408">
        <v>17570</v>
      </c>
      <c r="I271" s="408">
        <v>0</v>
      </c>
      <c r="J271" s="408">
        <v>25154</v>
      </c>
      <c r="K271" s="408">
        <v>13538329</v>
      </c>
      <c r="L271" s="408">
        <v>159710</v>
      </c>
      <c r="M271" s="408" t="e">
        <f>'03'!#REF!+'04'!#REF!</f>
        <v>#REF!</v>
      </c>
      <c r="N271" s="408" t="e">
        <f t="shared" si="62"/>
        <v>#REF!</v>
      </c>
      <c r="O271" s="408" t="e">
        <f>'07'!#REF!</f>
        <v>#REF!</v>
      </c>
      <c r="P271" s="408" t="e">
        <f t="shared" si="63"/>
        <v>#REF!</v>
      </c>
    </row>
    <row r="272" spans="1:16" ht="24.75" customHeight="1" hidden="1">
      <c r="A272" s="432" t="s">
        <v>145</v>
      </c>
      <c r="B272" s="433" t="s">
        <v>144</v>
      </c>
      <c r="C272" s="404">
        <f t="shared" si="66"/>
        <v>0</v>
      </c>
      <c r="D272" s="404">
        <f t="shared" si="67"/>
        <v>0</v>
      </c>
      <c r="E272" s="408">
        <v>0</v>
      </c>
      <c r="F272" s="408">
        <v>0</v>
      </c>
      <c r="G272" s="408">
        <v>0</v>
      </c>
      <c r="H272" s="408">
        <v>0</v>
      </c>
      <c r="I272" s="408">
        <v>0</v>
      </c>
      <c r="J272" s="408">
        <v>0</v>
      </c>
      <c r="K272" s="408">
        <v>0</v>
      </c>
      <c r="L272" s="408">
        <v>0</v>
      </c>
      <c r="M272" s="408" t="e">
        <f>'03'!#REF!+'04'!#REF!</f>
        <v>#REF!</v>
      </c>
      <c r="N272" s="408" t="e">
        <f t="shared" si="62"/>
        <v>#REF!</v>
      </c>
      <c r="O272" s="408" t="e">
        <f>'07'!#REF!</f>
        <v>#REF!</v>
      </c>
      <c r="P272" s="408" t="e">
        <f t="shared" si="63"/>
        <v>#REF!</v>
      </c>
    </row>
    <row r="273" spans="1:16" ht="24.75" customHeight="1" hidden="1">
      <c r="A273" s="432" t="s">
        <v>147</v>
      </c>
      <c r="B273" s="433" t="s">
        <v>146</v>
      </c>
      <c r="C273" s="404">
        <f t="shared" si="66"/>
        <v>0</v>
      </c>
      <c r="D273" s="404">
        <f t="shared" si="67"/>
        <v>0</v>
      </c>
      <c r="E273" s="408">
        <v>0</v>
      </c>
      <c r="F273" s="408">
        <v>0</v>
      </c>
      <c r="G273" s="408">
        <v>0</v>
      </c>
      <c r="H273" s="408">
        <v>0</v>
      </c>
      <c r="I273" s="408">
        <v>0</v>
      </c>
      <c r="J273" s="408">
        <v>0</v>
      </c>
      <c r="K273" s="408">
        <v>0</v>
      </c>
      <c r="L273" s="408">
        <v>0</v>
      </c>
      <c r="M273" s="408" t="e">
        <f>'03'!#REF!+'04'!#REF!</f>
        <v>#REF!</v>
      </c>
      <c r="N273" s="408" t="e">
        <f t="shared" si="62"/>
        <v>#REF!</v>
      </c>
      <c r="O273" s="408" t="e">
        <f>'07'!#REF!</f>
        <v>#REF!</v>
      </c>
      <c r="P273" s="408" t="e">
        <f t="shared" si="63"/>
        <v>#REF!</v>
      </c>
    </row>
    <row r="274" spans="1:16" ht="24.75" customHeight="1" hidden="1">
      <c r="A274" s="432" t="s">
        <v>149</v>
      </c>
      <c r="B274" s="435" t="s">
        <v>148</v>
      </c>
      <c r="C274" s="404">
        <f t="shared" si="66"/>
        <v>0</v>
      </c>
      <c r="D274" s="404">
        <f t="shared" si="67"/>
        <v>0</v>
      </c>
      <c r="E274" s="408">
        <v>0</v>
      </c>
      <c r="F274" s="408">
        <v>0</v>
      </c>
      <c r="G274" s="408">
        <v>0</v>
      </c>
      <c r="H274" s="408">
        <v>0</v>
      </c>
      <c r="I274" s="408">
        <v>0</v>
      </c>
      <c r="J274" s="408">
        <v>0</v>
      </c>
      <c r="K274" s="408">
        <v>0</v>
      </c>
      <c r="L274" s="408">
        <v>0</v>
      </c>
      <c r="M274" s="408" t="e">
        <f>'03'!#REF!+'04'!#REF!</f>
        <v>#REF!</v>
      </c>
      <c r="N274" s="408" t="e">
        <f t="shared" si="62"/>
        <v>#REF!</v>
      </c>
      <c r="O274" s="408" t="e">
        <f>'07'!#REF!</f>
        <v>#REF!</v>
      </c>
      <c r="P274" s="408" t="e">
        <f t="shared" si="63"/>
        <v>#REF!</v>
      </c>
    </row>
    <row r="275" spans="1:16" ht="24.75" customHeight="1" hidden="1">
      <c r="A275" s="432" t="s">
        <v>185</v>
      </c>
      <c r="B275" s="433" t="s">
        <v>150</v>
      </c>
      <c r="C275" s="404">
        <f t="shared" si="66"/>
        <v>45141</v>
      </c>
      <c r="D275" s="404">
        <f t="shared" si="67"/>
        <v>0</v>
      </c>
      <c r="E275" s="408">
        <v>0</v>
      </c>
      <c r="F275" s="408">
        <v>0</v>
      </c>
      <c r="G275" s="408">
        <v>0</v>
      </c>
      <c r="H275" s="408">
        <v>0</v>
      </c>
      <c r="I275" s="408">
        <v>0</v>
      </c>
      <c r="J275" s="408">
        <v>0</v>
      </c>
      <c r="K275" s="408">
        <v>0</v>
      </c>
      <c r="L275" s="408">
        <v>45141</v>
      </c>
      <c r="M275" s="408" t="e">
        <f>'03'!#REF!+'04'!#REF!</f>
        <v>#REF!</v>
      </c>
      <c r="N275" s="408" t="e">
        <f t="shared" si="62"/>
        <v>#REF!</v>
      </c>
      <c r="O275" s="408" t="e">
        <f>'07'!#REF!</f>
        <v>#REF!</v>
      </c>
      <c r="P275" s="408" t="e">
        <f t="shared" si="63"/>
        <v>#REF!</v>
      </c>
    </row>
    <row r="276" spans="1:16" ht="24.75" customHeight="1" hidden="1">
      <c r="A276" s="394" t="s">
        <v>53</v>
      </c>
      <c r="B276" s="395" t="s">
        <v>151</v>
      </c>
      <c r="C276" s="404">
        <f t="shared" si="66"/>
        <v>311726.6</v>
      </c>
      <c r="D276" s="404">
        <f t="shared" si="67"/>
        <v>311726.6</v>
      </c>
      <c r="E276" s="408">
        <v>108751.6</v>
      </c>
      <c r="F276" s="408">
        <v>0</v>
      </c>
      <c r="G276" s="408">
        <v>181987</v>
      </c>
      <c r="H276" s="408">
        <v>15098</v>
      </c>
      <c r="I276" s="408">
        <v>5890</v>
      </c>
      <c r="J276" s="408">
        <v>0</v>
      </c>
      <c r="K276" s="408">
        <v>0</v>
      </c>
      <c r="L276" s="408">
        <v>0</v>
      </c>
      <c r="M276" s="404" t="e">
        <f>'03'!#REF!+'04'!#REF!</f>
        <v>#REF!</v>
      </c>
      <c r="N276" s="404" t="e">
        <f t="shared" si="62"/>
        <v>#REF!</v>
      </c>
      <c r="O276" s="404" t="e">
        <f>'07'!#REF!</f>
        <v>#REF!</v>
      </c>
      <c r="P276" s="404" t="e">
        <f t="shared" si="63"/>
        <v>#REF!</v>
      </c>
    </row>
    <row r="277" spans="1:16" ht="24.75" customHeight="1" hidden="1">
      <c r="A277" s="467" t="s">
        <v>76</v>
      </c>
      <c r="B277" s="496" t="s">
        <v>214</v>
      </c>
      <c r="C277" s="480">
        <f>(C268+C269+C270)/C267</f>
        <v>0.013158584862158889</v>
      </c>
      <c r="D277" s="396">
        <f aca="true" t="shared" si="68" ref="D277:L277">(D268+D269+D270)/D267</f>
        <v>0.468405705313436</v>
      </c>
      <c r="E277" s="415">
        <f t="shared" si="68"/>
        <v>0.0797391456861776</v>
      </c>
      <c r="F277" s="415" t="e">
        <f t="shared" si="68"/>
        <v>#DIV/0!</v>
      </c>
      <c r="G277" s="415">
        <f t="shared" si="68"/>
        <v>0</v>
      </c>
      <c r="H277" s="415">
        <f t="shared" si="68"/>
        <v>0.07865757734661773</v>
      </c>
      <c r="I277" s="415">
        <f t="shared" si="68"/>
        <v>1</v>
      </c>
      <c r="J277" s="415">
        <f t="shared" si="68"/>
        <v>0.8330279857681483</v>
      </c>
      <c r="K277" s="415">
        <f t="shared" si="68"/>
        <v>0.002578586284912124</v>
      </c>
      <c r="L277" s="415">
        <f t="shared" si="68"/>
        <v>0.03939470673194155</v>
      </c>
      <c r="M277" s="426"/>
      <c r="N277" s="497"/>
      <c r="O277" s="497"/>
      <c r="P277" s="497"/>
    </row>
    <row r="278" spans="1:16" ht="17.25" hidden="1">
      <c r="A278" s="1227" t="s">
        <v>499</v>
      </c>
      <c r="B278" s="1227"/>
      <c r="C278" s="408">
        <f>C261-C264-C265-C266</f>
        <v>0</v>
      </c>
      <c r="D278" s="408">
        <f aca="true" t="shared" si="69" ref="D278:L278">D261-D264-D265-D266</f>
        <v>0</v>
      </c>
      <c r="E278" s="408">
        <f t="shared" si="69"/>
        <v>0</v>
      </c>
      <c r="F278" s="408">
        <f t="shared" si="69"/>
        <v>0</v>
      </c>
      <c r="G278" s="408">
        <f t="shared" si="69"/>
        <v>0</v>
      </c>
      <c r="H278" s="408">
        <f t="shared" si="69"/>
        <v>0</v>
      </c>
      <c r="I278" s="408">
        <f t="shared" si="69"/>
        <v>0</v>
      </c>
      <c r="J278" s="408">
        <f t="shared" si="69"/>
        <v>0</v>
      </c>
      <c r="K278" s="408">
        <f t="shared" si="69"/>
        <v>0</v>
      </c>
      <c r="L278" s="408">
        <f t="shared" si="69"/>
        <v>0</v>
      </c>
      <c r="M278" s="426"/>
      <c r="N278" s="497"/>
      <c r="O278" s="497"/>
      <c r="P278" s="497"/>
    </row>
    <row r="279" spans="1:16" ht="17.25" hidden="1">
      <c r="A279" s="1222" t="s">
        <v>500</v>
      </c>
      <c r="B279" s="1222"/>
      <c r="C279" s="408">
        <f>C266-C267-C276</f>
        <v>0</v>
      </c>
      <c r="D279" s="408">
        <f aca="true" t="shared" si="70" ref="D279:L279">D266-D267-D276</f>
        <v>0</v>
      </c>
      <c r="E279" s="408">
        <f t="shared" si="70"/>
        <v>0</v>
      </c>
      <c r="F279" s="408">
        <f t="shared" si="70"/>
        <v>0</v>
      </c>
      <c r="G279" s="408">
        <f t="shared" si="70"/>
        <v>0</v>
      </c>
      <c r="H279" s="408">
        <f t="shared" si="70"/>
        <v>0</v>
      </c>
      <c r="I279" s="408">
        <f t="shared" si="70"/>
        <v>0</v>
      </c>
      <c r="J279" s="408">
        <f t="shared" si="70"/>
        <v>0</v>
      </c>
      <c r="K279" s="408">
        <f t="shared" si="70"/>
        <v>0</v>
      </c>
      <c r="L279" s="408">
        <f t="shared" si="70"/>
        <v>0</v>
      </c>
      <c r="M279" s="426"/>
      <c r="N279" s="497"/>
      <c r="O279" s="497"/>
      <c r="P279" s="497"/>
    </row>
    <row r="280" spans="1:16" ht="18.75" hidden="1">
      <c r="A280" s="482"/>
      <c r="B280" s="498" t="s">
        <v>520</v>
      </c>
      <c r="C280" s="498"/>
      <c r="D280" s="470"/>
      <c r="E280" s="470"/>
      <c r="F280" s="470"/>
      <c r="G280" s="1219" t="s">
        <v>520</v>
      </c>
      <c r="H280" s="1219"/>
      <c r="I280" s="1219"/>
      <c r="J280" s="1219"/>
      <c r="K280" s="1219"/>
      <c r="L280" s="1219"/>
      <c r="M280" s="485"/>
      <c r="N280" s="485"/>
      <c r="O280" s="485"/>
      <c r="P280" s="485"/>
    </row>
    <row r="281" spans="1:16" ht="18.75" hidden="1">
      <c r="A281" s="1220" t="s">
        <v>4</v>
      </c>
      <c r="B281" s="1220"/>
      <c r="C281" s="1220"/>
      <c r="D281" s="1220"/>
      <c r="E281" s="470"/>
      <c r="F281" s="470"/>
      <c r="G281" s="499"/>
      <c r="H281" s="1221" t="s">
        <v>521</v>
      </c>
      <c r="I281" s="1221"/>
      <c r="J281" s="1221"/>
      <c r="K281" s="1221"/>
      <c r="L281" s="1221"/>
      <c r="M281" s="485"/>
      <c r="N281" s="485"/>
      <c r="O281" s="485"/>
      <c r="P281" s="485"/>
    </row>
    <row r="282" ht="15" hidden="1"/>
    <row r="283" ht="15" hidden="1"/>
    <row r="284" ht="15" hidden="1"/>
    <row r="285" ht="15" hidden="1"/>
    <row r="286" ht="15" hidden="1"/>
    <row r="287" ht="15" hidden="1"/>
    <row r="288" ht="15" hidden="1"/>
    <row r="289" ht="15" hidden="1"/>
    <row r="290" ht="15" hidden="1"/>
    <row r="291" ht="15" hidden="1"/>
    <row r="292" ht="15" hidden="1"/>
    <row r="293" spans="1:13" ht="16.5" hidden="1">
      <c r="A293" s="1244" t="s">
        <v>33</v>
      </c>
      <c r="B293" s="1245"/>
      <c r="C293" s="481"/>
      <c r="D293" s="1246" t="s">
        <v>79</v>
      </c>
      <c r="E293" s="1246"/>
      <c r="F293" s="1246"/>
      <c r="G293" s="1246"/>
      <c r="H293" s="1246"/>
      <c r="I293" s="1246"/>
      <c r="J293" s="1246"/>
      <c r="K293" s="1247"/>
      <c r="L293" s="1247"/>
      <c r="M293" s="485"/>
    </row>
    <row r="294" spans="1:13" ht="16.5" hidden="1">
      <c r="A294" s="1210" t="s">
        <v>343</v>
      </c>
      <c r="B294" s="1210"/>
      <c r="C294" s="1210"/>
      <c r="D294" s="1246" t="s">
        <v>215</v>
      </c>
      <c r="E294" s="1246"/>
      <c r="F294" s="1246"/>
      <c r="G294" s="1246"/>
      <c r="H294" s="1246"/>
      <c r="I294" s="1246"/>
      <c r="J294" s="1246"/>
      <c r="K294" s="1248" t="s">
        <v>512</v>
      </c>
      <c r="L294" s="1248"/>
      <c r="M294" s="482"/>
    </row>
    <row r="295" spans="1:13" ht="16.5" hidden="1">
      <c r="A295" s="1210" t="s">
        <v>344</v>
      </c>
      <c r="B295" s="1210"/>
      <c r="C295" s="416"/>
      <c r="D295" s="1249" t="s">
        <v>11</v>
      </c>
      <c r="E295" s="1249"/>
      <c r="F295" s="1249"/>
      <c r="G295" s="1249"/>
      <c r="H295" s="1249"/>
      <c r="I295" s="1249"/>
      <c r="J295" s="1249"/>
      <c r="K295" s="1247"/>
      <c r="L295" s="1247"/>
      <c r="M295" s="485"/>
    </row>
    <row r="296" spans="1:13" ht="15.75" hidden="1">
      <c r="A296" s="437" t="s">
        <v>119</v>
      </c>
      <c r="B296" s="437"/>
      <c r="C296" s="422"/>
      <c r="D296" s="486"/>
      <c r="E296" s="486"/>
      <c r="F296" s="487"/>
      <c r="G296" s="487"/>
      <c r="H296" s="487"/>
      <c r="I296" s="487"/>
      <c r="J296" s="487"/>
      <c r="K296" s="1228"/>
      <c r="L296" s="1228"/>
      <c r="M296" s="482"/>
    </row>
    <row r="297" spans="1:13" ht="15.75" hidden="1">
      <c r="A297" s="486"/>
      <c r="B297" s="486" t="s">
        <v>94</v>
      </c>
      <c r="C297" s="486"/>
      <c r="D297" s="486"/>
      <c r="E297" s="486"/>
      <c r="F297" s="486"/>
      <c r="G297" s="486"/>
      <c r="H297" s="486"/>
      <c r="I297" s="486"/>
      <c r="J297" s="486"/>
      <c r="K297" s="1231"/>
      <c r="L297" s="1231"/>
      <c r="M297" s="482"/>
    </row>
    <row r="298" spans="1:13" ht="15.75" hidden="1">
      <c r="A298" s="870" t="s">
        <v>71</v>
      </c>
      <c r="B298" s="871"/>
      <c r="C298" s="1229" t="s">
        <v>38</v>
      </c>
      <c r="D298" s="1235" t="s">
        <v>338</v>
      </c>
      <c r="E298" s="1235"/>
      <c r="F298" s="1235"/>
      <c r="G298" s="1235"/>
      <c r="H298" s="1235"/>
      <c r="I298" s="1235"/>
      <c r="J298" s="1235"/>
      <c r="K298" s="1235"/>
      <c r="L298" s="1235"/>
      <c r="M298" s="485"/>
    </row>
    <row r="299" spans="1:13" ht="15.75" hidden="1">
      <c r="A299" s="872"/>
      <c r="B299" s="873"/>
      <c r="C299" s="1229"/>
      <c r="D299" s="1236" t="s">
        <v>206</v>
      </c>
      <c r="E299" s="1237"/>
      <c r="F299" s="1237"/>
      <c r="G299" s="1237"/>
      <c r="H299" s="1237"/>
      <c r="I299" s="1237"/>
      <c r="J299" s="1238"/>
      <c r="K299" s="1239" t="s">
        <v>207</v>
      </c>
      <c r="L299" s="1239" t="s">
        <v>208</v>
      </c>
      <c r="M299" s="482"/>
    </row>
    <row r="300" spans="1:13" ht="15.75" hidden="1">
      <c r="A300" s="872"/>
      <c r="B300" s="873"/>
      <c r="C300" s="1229"/>
      <c r="D300" s="1230" t="s">
        <v>37</v>
      </c>
      <c r="E300" s="1232" t="s">
        <v>7</v>
      </c>
      <c r="F300" s="1233"/>
      <c r="G300" s="1233"/>
      <c r="H300" s="1233"/>
      <c r="I300" s="1233"/>
      <c r="J300" s="1234"/>
      <c r="K300" s="1240"/>
      <c r="L300" s="1242"/>
      <c r="M300" s="482"/>
    </row>
    <row r="301" spans="1:16" ht="15.75" hidden="1">
      <c r="A301" s="1250"/>
      <c r="B301" s="1251"/>
      <c r="C301" s="1229"/>
      <c r="D301" s="1230"/>
      <c r="E301" s="488" t="s">
        <v>209</v>
      </c>
      <c r="F301" s="488" t="s">
        <v>210</v>
      </c>
      <c r="G301" s="488" t="s">
        <v>211</v>
      </c>
      <c r="H301" s="488" t="s">
        <v>212</v>
      </c>
      <c r="I301" s="488" t="s">
        <v>345</v>
      </c>
      <c r="J301" s="488" t="s">
        <v>213</v>
      </c>
      <c r="K301" s="1241"/>
      <c r="L301" s="1243"/>
      <c r="M301" s="1224" t="s">
        <v>501</v>
      </c>
      <c r="N301" s="1224"/>
      <c r="O301" s="1224"/>
      <c r="P301" s="1224"/>
    </row>
    <row r="302" spans="1:16" ht="15" hidden="1">
      <c r="A302" s="1225" t="s">
        <v>6</v>
      </c>
      <c r="B302" s="1226"/>
      <c r="C302" s="489">
        <v>1</v>
      </c>
      <c r="D302" s="490">
        <v>2</v>
      </c>
      <c r="E302" s="489">
        <v>3</v>
      </c>
      <c r="F302" s="490">
        <v>4</v>
      </c>
      <c r="G302" s="489">
        <v>5</v>
      </c>
      <c r="H302" s="490">
        <v>6</v>
      </c>
      <c r="I302" s="489">
        <v>7</v>
      </c>
      <c r="J302" s="490">
        <v>8</v>
      </c>
      <c r="K302" s="489">
        <v>9</v>
      </c>
      <c r="L302" s="490">
        <v>10</v>
      </c>
      <c r="M302" s="491" t="s">
        <v>502</v>
      </c>
      <c r="N302" s="492" t="s">
        <v>505</v>
      </c>
      <c r="O302" s="492" t="s">
        <v>503</v>
      </c>
      <c r="P302" s="492" t="s">
        <v>504</v>
      </c>
    </row>
    <row r="303" spans="1:16" ht="24.75" customHeight="1" hidden="1">
      <c r="A303" s="429" t="s">
        <v>0</v>
      </c>
      <c r="B303" s="430" t="s">
        <v>131</v>
      </c>
      <c r="C303" s="404">
        <f>C304+C305</f>
        <v>394761</v>
      </c>
      <c r="D303" s="404">
        <f aca="true" t="shared" si="71" ref="D303:L303">D304+D305</f>
        <v>89648</v>
      </c>
      <c r="E303" s="404">
        <f t="shared" si="71"/>
        <v>48513</v>
      </c>
      <c r="F303" s="404">
        <f t="shared" si="71"/>
        <v>0</v>
      </c>
      <c r="G303" s="404">
        <f t="shared" si="71"/>
        <v>34900</v>
      </c>
      <c r="H303" s="404">
        <f t="shared" si="71"/>
        <v>200</v>
      </c>
      <c r="I303" s="404">
        <f t="shared" si="71"/>
        <v>0</v>
      </c>
      <c r="J303" s="404">
        <f t="shared" si="71"/>
        <v>6035</v>
      </c>
      <c r="K303" s="404">
        <f t="shared" si="71"/>
        <v>0</v>
      </c>
      <c r="L303" s="404">
        <f t="shared" si="71"/>
        <v>305113</v>
      </c>
      <c r="M303" s="404" t="e">
        <f>'03'!#REF!+'04'!#REF!</f>
        <v>#REF!</v>
      </c>
      <c r="N303" s="404" t="e">
        <f>C303-M303</f>
        <v>#REF!</v>
      </c>
      <c r="O303" s="404" t="e">
        <f>'07'!#REF!</f>
        <v>#REF!</v>
      </c>
      <c r="P303" s="404" t="e">
        <f>C303-O303</f>
        <v>#REF!</v>
      </c>
    </row>
    <row r="304" spans="1:16" ht="24.75" customHeight="1" hidden="1">
      <c r="A304" s="432">
        <v>1</v>
      </c>
      <c r="B304" s="433" t="s">
        <v>132</v>
      </c>
      <c r="C304" s="404">
        <f>D304+K304+L304</f>
        <v>139828</v>
      </c>
      <c r="D304" s="404">
        <f>E304+F304+G304+H304+I304+J304</f>
        <v>48342</v>
      </c>
      <c r="E304" s="408">
        <v>28442</v>
      </c>
      <c r="F304" s="408"/>
      <c r="G304" s="408">
        <v>19900</v>
      </c>
      <c r="H304" s="408"/>
      <c r="I304" s="408"/>
      <c r="J304" s="408"/>
      <c r="K304" s="408"/>
      <c r="L304" s="408">
        <v>91486</v>
      </c>
      <c r="M304" s="408" t="e">
        <f>'03'!#REF!+'04'!#REF!</f>
        <v>#REF!</v>
      </c>
      <c r="N304" s="408" t="e">
        <f aca="true" t="shared" si="72" ref="N304:N318">C304-M304</f>
        <v>#REF!</v>
      </c>
      <c r="O304" s="408" t="e">
        <f>'07'!#REF!</f>
        <v>#REF!</v>
      </c>
      <c r="P304" s="408" t="e">
        <f aca="true" t="shared" si="73" ref="P304:P318">C304-O304</f>
        <v>#REF!</v>
      </c>
    </row>
    <row r="305" spans="1:16" ht="24.75" customHeight="1" hidden="1">
      <c r="A305" s="432">
        <v>2</v>
      </c>
      <c r="B305" s="433" t="s">
        <v>133</v>
      </c>
      <c r="C305" s="404">
        <f>D305+K305+L305</f>
        <v>254933</v>
      </c>
      <c r="D305" s="404">
        <f>E305+F305+G305+H305+I305+J305</f>
        <v>41306</v>
      </c>
      <c r="E305" s="408">
        <v>20071</v>
      </c>
      <c r="F305" s="408">
        <v>0</v>
      </c>
      <c r="G305" s="408">
        <v>15000</v>
      </c>
      <c r="H305" s="408">
        <v>200</v>
      </c>
      <c r="I305" s="408">
        <v>0</v>
      </c>
      <c r="J305" s="408">
        <v>6035</v>
      </c>
      <c r="K305" s="408">
        <v>0</v>
      </c>
      <c r="L305" s="408">
        <v>213627</v>
      </c>
      <c r="M305" s="408" t="e">
        <f>'03'!#REF!+'04'!#REF!</f>
        <v>#REF!</v>
      </c>
      <c r="N305" s="408" t="e">
        <f t="shared" si="72"/>
        <v>#REF!</v>
      </c>
      <c r="O305" s="408" t="e">
        <f>'07'!#REF!</f>
        <v>#REF!</v>
      </c>
      <c r="P305" s="408" t="e">
        <f t="shared" si="73"/>
        <v>#REF!</v>
      </c>
    </row>
    <row r="306" spans="1:16" ht="24.75" customHeight="1" hidden="1">
      <c r="A306" s="394" t="s">
        <v>1</v>
      </c>
      <c r="B306" s="395" t="s">
        <v>134</v>
      </c>
      <c r="C306" s="404">
        <f>D306+K306+L306</f>
        <v>0</v>
      </c>
      <c r="D306" s="404">
        <f>E306+F306+G306+H306+I306+J306</f>
        <v>0</v>
      </c>
      <c r="E306" s="408">
        <v>0</v>
      </c>
      <c r="F306" s="408">
        <v>0</v>
      </c>
      <c r="G306" s="408">
        <v>0</v>
      </c>
      <c r="H306" s="408">
        <v>0</v>
      </c>
      <c r="I306" s="408">
        <v>0</v>
      </c>
      <c r="J306" s="408">
        <v>0</v>
      </c>
      <c r="K306" s="408">
        <v>0</v>
      </c>
      <c r="L306" s="408">
        <v>0</v>
      </c>
      <c r="M306" s="408" t="e">
        <f>'03'!#REF!+'04'!#REF!</f>
        <v>#REF!</v>
      </c>
      <c r="N306" s="408" t="e">
        <f t="shared" si="72"/>
        <v>#REF!</v>
      </c>
      <c r="O306" s="408" t="e">
        <f>'07'!#REF!</f>
        <v>#REF!</v>
      </c>
      <c r="P306" s="408" t="e">
        <f t="shared" si="73"/>
        <v>#REF!</v>
      </c>
    </row>
    <row r="307" spans="1:16" ht="24.75" customHeight="1" hidden="1">
      <c r="A307" s="394" t="s">
        <v>9</v>
      </c>
      <c r="B307" s="395" t="s">
        <v>135</v>
      </c>
      <c r="C307" s="404">
        <f>D307+K307+L307</f>
        <v>0</v>
      </c>
      <c r="D307" s="404">
        <f>E307+F307+G307+H307+I307+J307</f>
        <v>0</v>
      </c>
      <c r="E307" s="408">
        <v>0</v>
      </c>
      <c r="F307" s="408">
        <v>0</v>
      </c>
      <c r="G307" s="408">
        <v>0</v>
      </c>
      <c r="H307" s="408">
        <v>0</v>
      </c>
      <c r="I307" s="408">
        <v>0</v>
      </c>
      <c r="J307" s="408">
        <v>0</v>
      </c>
      <c r="K307" s="408">
        <v>0</v>
      </c>
      <c r="L307" s="408">
        <v>0</v>
      </c>
      <c r="M307" s="408" t="e">
        <f>'03'!#REF!+'04'!#REF!</f>
        <v>#REF!</v>
      </c>
      <c r="N307" s="408" t="e">
        <f t="shared" si="72"/>
        <v>#REF!</v>
      </c>
      <c r="O307" s="408" t="e">
        <f>'07'!#REF!</f>
        <v>#REF!</v>
      </c>
      <c r="P307" s="408" t="e">
        <f t="shared" si="73"/>
        <v>#REF!</v>
      </c>
    </row>
    <row r="308" spans="1:16" ht="24.75" customHeight="1" hidden="1">
      <c r="A308" s="394" t="s">
        <v>136</v>
      </c>
      <c r="B308" s="395" t="s">
        <v>137</v>
      </c>
      <c r="C308" s="404">
        <f>C309+C318</f>
        <v>394761</v>
      </c>
      <c r="D308" s="404">
        <f aca="true" t="shared" si="74" ref="D308:L308">D309+D318</f>
        <v>89648</v>
      </c>
      <c r="E308" s="404">
        <f t="shared" si="74"/>
        <v>48513</v>
      </c>
      <c r="F308" s="404">
        <f t="shared" si="74"/>
        <v>0</v>
      </c>
      <c r="G308" s="404">
        <f t="shared" si="74"/>
        <v>34900</v>
      </c>
      <c r="H308" s="404">
        <f t="shared" si="74"/>
        <v>200</v>
      </c>
      <c r="I308" s="404">
        <f t="shared" si="74"/>
        <v>0</v>
      </c>
      <c r="J308" s="404">
        <f t="shared" si="74"/>
        <v>6035</v>
      </c>
      <c r="K308" s="404">
        <f t="shared" si="74"/>
        <v>0</v>
      </c>
      <c r="L308" s="404">
        <f t="shared" si="74"/>
        <v>305113</v>
      </c>
      <c r="M308" s="404" t="e">
        <f>'03'!#REF!+'04'!#REF!</f>
        <v>#REF!</v>
      </c>
      <c r="N308" s="404" t="e">
        <f t="shared" si="72"/>
        <v>#REF!</v>
      </c>
      <c r="O308" s="404" t="e">
        <f>'07'!#REF!</f>
        <v>#REF!</v>
      </c>
      <c r="P308" s="404" t="e">
        <f t="shared" si="73"/>
        <v>#REF!</v>
      </c>
    </row>
    <row r="309" spans="1:16" ht="24.75" customHeight="1" hidden="1">
      <c r="A309" s="394" t="s">
        <v>52</v>
      </c>
      <c r="B309" s="434" t="s">
        <v>138</v>
      </c>
      <c r="C309" s="404">
        <f>SUM(C310:C317)</f>
        <v>346419</v>
      </c>
      <c r="D309" s="404">
        <f aca="true" t="shared" si="75" ref="D309:L309">SUM(D310:D317)</f>
        <v>41306</v>
      </c>
      <c r="E309" s="404">
        <f t="shared" si="75"/>
        <v>20071</v>
      </c>
      <c r="F309" s="404">
        <f t="shared" si="75"/>
        <v>0</v>
      </c>
      <c r="G309" s="404">
        <f t="shared" si="75"/>
        <v>15000</v>
      </c>
      <c r="H309" s="404">
        <f t="shared" si="75"/>
        <v>200</v>
      </c>
      <c r="I309" s="404">
        <f t="shared" si="75"/>
        <v>0</v>
      </c>
      <c r="J309" s="404">
        <f t="shared" si="75"/>
        <v>6035</v>
      </c>
      <c r="K309" s="404">
        <f t="shared" si="75"/>
        <v>0</v>
      </c>
      <c r="L309" s="404">
        <f t="shared" si="75"/>
        <v>305113</v>
      </c>
      <c r="M309" s="404" t="e">
        <f>'03'!#REF!+'04'!#REF!</f>
        <v>#REF!</v>
      </c>
      <c r="N309" s="404" t="e">
        <f t="shared" si="72"/>
        <v>#REF!</v>
      </c>
      <c r="O309" s="404" t="e">
        <f>'07'!#REF!</f>
        <v>#REF!</v>
      </c>
      <c r="P309" s="404" t="e">
        <f t="shared" si="73"/>
        <v>#REF!</v>
      </c>
    </row>
    <row r="310" spans="1:16" ht="24.75" customHeight="1" hidden="1">
      <c r="A310" s="432" t="s">
        <v>54</v>
      </c>
      <c r="B310" s="433" t="s">
        <v>139</v>
      </c>
      <c r="C310" s="404">
        <f aca="true" t="shared" si="76" ref="C310:C318">D310+K310+L310</f>
        <v>110738</v>
      </c>
      <c r="D310" s="404">
        <f aca="true" t="shared" si="77" ref="D310:D318">E310+F310+G310+H310+I310+J310</f>
        <v>31691</v>
      </c>
      <c r="E310" s="408">
        <v>12757</v>
      </c>
      <c r="F310" s="408">
        <v>0</v>
      </c>
      <c r="G310" s="408">
        <v>13000</v>
      </c>
      <c r="H310" s="408">
        <v>200</v>
      </c>
      <c r="I310" s="408">
        <v>0</v>
      </c>
      <c r="J310" s="408">
        <v>5734</v>
      </c>
      <c r="K310" s="408">
        <v>0</v>
      </c>
      <c r="L310" s="408">
        <v>79047</v>
      </c>
      <c r="M310" s="408" t="e">
        <f>'03'!#REF!+'04'!#REF!</f>
        <v>#REF!</v>
      </c>
      <c r="N310" s="408" t="e">
        <f t="shared" si="72"/>
        <v>#REF!</v>
      </c>
      <c r="O310" s="408" t="e">
        <f>'07'!#REF!</f>
        <v>#REF!</v>
      </c>
      <c r="P310" s="408" t="e">
        <f t="shared" si="73"/>
        <v>#REF!</v>
      </c>
    </row>
    <row r="311" spans="1:16" ht="24.75" customHeight="1" hidden="1">
      <c r="A311" s="432" t="s">
        <v>55</v>
      </c>
      <c r="B311" s="433" t="s">
        <v>140</v>
      </c>
      <c r="C311" s="404">
        <f t="shared" si="76"/>
        <v>0</v>
      </c>
      <c r="D311" s="404">
        <f t="shared" si="77"/>
        <v>0</v>
      </c>
      <c r="E311" s="408">
        <v>0</v>
      </c>
      <c r="F311" s="408">
        <v>0</v>
      </c>
      <c r="G311" s="408">
        <v>0</v>
      </c>
      <c r="H311" s="408">
        <v>0</v>
      </c>
      <c r="I311" s="408">
        <v>0</v>
      </c>
      <c r="J311" s="408">
        <v>0</v>
      </c>
      <c r="K311" s="408">
        <v>0</v>
      </c>
      <c r="L311" s="408">
        <v>0</v>
      </c>
      <c r="M311" s="408" t="e">
        <f>'03'!#REF!+'04'!#REF!</f>
        <v>#REF!</v>
      </c>
      <c r="N311" s="408" t="e">
        <f t="shared" si="72"/>
        <v>#REF!</v>
      </c>
      <c r="O311" s="408" t="e">
        <f>'07'!#REF!</f>
        <v>#REF!</v>
      </c>
      <c r="P311" s="408" t="e">
        <f t="shared" si="73"/>
        <v>#REF!</v>
      </c>
    </row>
    <row r="312" spans="1:16" ht="24.75" customHeight="1" hidden="1">
      <c r="A312" s="432" t="s">
        <v>141</v>
      </c>
      <c r="B312" s="433" t="s">
        <v>201</v>
      </c>
      <c r="C312" s="404">
        <f t="shared" si="76"/>
        <v>0</v>
      </c>
      <c r="D312" s="404">
        <f t="shared" si="77"/>
        <v>0</v>
      </c>
      <c r="E312" s="408">
        <v>0</v>
      </c>
      <c r="F312" s="408">
        <v>0</v>
      </c>
      <c r="G312" s="408">
        <v>0</v>
      </c>
      <c r="H312" s="408">
        <v>0</v>
      </c>
      <c r="I312" s="408">
        <v>0</v>
      </c>
      <c r="J312" s="408">
        <v>0</v>
      </c>
      <c r="K312" s="408">
        <v>0</v>
      </c>
      <c r="L312" s="408">
        <v>0</v>
      </c>
      <c r="M312" s="408" t="e">
        <f>'03'!#REF!</f>
        <v>#REF!</v>
      </c>
      <c r="N312" s="408" t="e">
        <f t="shared" si="72"/>
        <v>#REF!</v>
      </c>
      <c r="O312" s="408" t="e">
        <f>'07'!#REF!</f>
        <v>#REF!</v>
      </c>
      <c r="P312" s="408" t="e">
        <f t="shared" si="73"/>
        <v>#REF!</v>
      </c>
    </row>
    <row r="313" spans="1:16" ht="24.75" customHeight="1" hidden="1">
      <c r="A313" s="432" t="s">
        <v>143</v>
      </c>
      <c r="B313" s="433" t="s">
        <v>142</v>
      </c>
      <c r="C313" s="404">
        <f t="shared" si="76"/>
        <v>165795</v>
      </c>
      <c r="D313" s="404">
        <f t="shared" si="77"/>
        <v>9615</v>
      </c>
      <c r="E313" s="408">
        <v>7314</v>
      </c>
      <c r="F313" s="408">
        <v>0</v>
      </c>
      <c r="G313" s="408">
        <v>2000</v>
      </c>
      <c r="H313" s="408">
        <v>0</v>
      </c>
      <c r="I313" s="408">
        <v>0</v>
      </c>
      <c r="J313" s="408">
        <v>301</v>
      </c>
      <c r="K313" s="408">
        <v>0</v>
      </c>
      <c r="L313" s="408">
        <v>156180</v>
      </c>
      <c r="M313" s="408" t="e">
        <f>'03'!#REF!+'04'!#REF!</f>
        <v>#REF!</v>
      </c>
      <c r="N313" s="408" t="e">
        <f t="shared" si="72"/>
        <v>#REF!</v>
      </c>
      <c r="O313" s="408" t="e">
        <f>'07'!#REF!</f>
        <v>#REF!</v>
      </c>
      <c r="P313" s="408" t="e">
        <f t="shared" si="73"/>
        <v>#REF!</v>
      </c>
    </row>
    <row r="314" spans="1:16" ht="24.75" customHeight="1" hidden="1">
      <c r="A314" s="432" t="s">
        <v>145</v>
      </c>
      <c r="B314" s="433" t="s">
        <v>144</v>
      </c>
      <c r="C314" s="404">
        <f t="shared" si="76"/>
        <v>69886</v>
      </c>
      <c r="D314" s="404">
        <f t="shared" si="77"/>
        <v>0</v>
      </c>
      <c r="E314" s="408">
        <v>0</v>
      </c>
      <c r="F314" s="408">
        <v>0</v>
      </c>
      <c r="G314" s="408">
        <v>0</v>
      </c>
      <c r="H314" s="408">
        <v>0</v>
      </c>
      <c r="I314" s="408">
        <v>0</v>
      </c>
      <c r="J314" s="408">
        <v>0</v>
      </c>
      <c r="K314" s="408">
        <v>0</v>
      </c>
      <c r="L314" s="408">
        <v>69886</v>
      </c>
      <c r="M314" s="408" t="e">
        <f>'03'!#REF!+'04'!#REF!</f>
        <v>#REF!</v>
      </c>
      <c r="N314" s="408" t="e">
        <f t="shared" si="72"/>
        <v>#REF!</v>
      </c>
      <c r="O314" s="408" t="e">
        <f>'07'!#REF!</f>
        <v>#REF!</v>
      </c>
      <c r="P314" s="408" t="e">
        <f t="shared" si="73"/>
        <v>#REF!</v>
      </c>
    </row>
    <row r="315" spans="1:16" ht="24.75" customHeight="1" hidden="1">
      <c r="A315" s="432" t="s">
        <v>147</v>
      </c>
      <c r="B315" s="433" t="s">
        <v>146</v>
      </c>
      <c r="C315" s="404">
        <f t="shared" si="76"/>
        <v>0</v>
      </c>
      <c r="D315" s="404">
        <f t="shared" si="77"/>
        <v>0</v>
      </c>
      <c r="E315" s="408">
        <v>0</v>
      </c>
      <c r="F315" s="408">
        <v>0</v>
      </c>
      <c r="G315" s="408">
        <v>0</v>
      </c>
      <c r="H315" s="408">
        <v>0</v>
      </c>
      <c r="I315" s="408">
        <v>0</v>
      </c>
      <c r="J315" s="408">
        <v>0</v>
      </c>
      <c r="K315" s="408">
        <v>0</v>
      </c>
      <c r="L315" s="408">
        <v>0</v>
      </c>
      <c r="M315" s="408" t="e">
        <f>'03'!#REF!+'04'!#REF!</f>
        <v>#REF!</v>
      </c>
      <c r="N315" s="408" t="e">
        <f t="shared" si="72"/>
        <v>#REF!</v>
      </c>
      <c r="O315" s="408" t="e">
        <f>'07'!#REF!</f>
        <v>#REF!</v>
      </c>
      <c r="P315" s="408" t="e">
        <f t="shared" si="73"/>
        <v>#REF!</v>
      </c>
    </row>
    <row r="316" spans="1:16" ht="24.75" customHeight="1" hidden="1">
      <c r="A316" s="432" t="s">
        <v>149</v>
      </c>
      <c r="B316" s="435" t="s">
        <v>148</v>
      </c>
      <c r="C316" s="404">
        <f t="shared" si="76"/>
        <v>0</v>
      </c>
      <c r="D316" s="404">
        <f t="shared" si="77"/>
        <v>0</v>
      </c>
      <c r="E316" s="408">
        <v>0</v>
      </c>
      <c r="F316" s="408">
        <v>0</v>
      </c>
      <c r="G316" s="408">
        <v>0</v>
      </c>
      <c r="H316" s="408">
        <v>0</v>
      </c>
      <c r="I316" s="408">
        <v>0</v>
      </c>
      <c r="J316" s="408">
        <v>0</v>
      </c>
      <c r="K316" s="408">
        <v>0</v>
      </c>
      <c r="L316" s="408">
        <v>0</v>
      </c>
      <c r="M316" s="408" t="e">
        <f>'03'!#REF!+'04'!#REF!</f>
        <v>#REF!</v>
      </c>
      <c r="N316" s="408" t="e">
        <f t="shared" si="72"/>
        <v>#REF!</v>
      </c>
      <c r="O316" s="408" t="e">
        <f>'07'!#REF!</f>
        <v>#REF!</v>
      </c>
      <c r="P316" s="408" t="e">
        <f t="shared" si="73"/>
        <v>#REF!</v>
      </c>
    </row>
    <row r="317" spans="1:16" ht="24.75" customHeight="1" hidden="1">
      <c r="A317" s="432" t="s">
        <v>185</v>
      </c>
      <c r="B317" s="433" t="s">
        <v>150</v>
      </c>
      <c r="C317" s="404">
        <f t="shared" si="76"/>
        <v>0</v>
      </c>
      <c r="D317" s="404">
        <f t="shared" si="77"/>
        <v>0</v>
      </c>
      <c r="E317" s="408">
        <v>0</v>
      </c>
      <c r="F317" s="408">
        <v>0</v>
      </c>
      <c r="G317" s="408">
        <v>0</v>
      </c>
      <c r="H317" s="408">
        <v>0</v>
      </c>
      <c r="I317" s="408">
        <v>0</v>
      </c>
      <c r="J317" s="408">
        <v>0</v>
      </c>
      <c r="K317" s="408">
        <v>0</v>
      </c>
      <c r="L317" s="408">
        <v>0</v>
      </c>
      <c r="M317" s="408" t="e">
        <f>'03'!#REF!+'04'!#REF!</f>
        <v>#REF!</v>
      </c>
      <c r="N317" s="408" t="e">
        <f t="shared" si="72"/>
        <v>#REF!</v>
      </c>
      <c r="O317" s="408" t="e">
        <f>'07'!#REF!</f>
        <v>#REF!</v>
      </c>
      <c r="P317" s="408" t="e">
        <f t="shared" si="73"/>
        <v>#REF!</v>
      </c>
    </row>
    <row r="318" spans="1:16" ht="24.75" customHeight="1" hidden="1">
      <c r="A318" s="394" t="s">
        <v>53</v>
      </c>
      <c r="B318" s="395" t="s">
        <v>151</v>
      </c>
      <c r="C318" s="404">
        <f t="shared" si="76"/>
        <v>48342</v>
      </c>
      <c r="D318" s="404">
        <f t="shared" si="77"/>
        <v>48342</v>
      </c>
      <c r="E318" s="408">
        <v>28442</v>
      </c>
      <c r="F318" s="408">
        <v>0</v>
      </c>
      <c r="G318" s="408">
        <v>19900</v>
      </c>
      <c r="H318" s="408">
        <v>0</v>
      </c>
      <c r="I318" s="408">
        <v>0</v>
      </c>
      <c r="J318" s="408">
        <v>0</v>
      </c>
      <c r="K318" s="408">
        <v>0</v>
      </c>
      <c r="L318" s="408">
        <v>0</v>
      </c>
      <c r="M318" s="404" t="e">
        <f>'03'!#REF!+'04'!#REF!</f>
        <v>#REF!</v>
      </c>
      <c r="N318" s="404" t="e">
        <f t="shared" si="72"/>
        <v>#REF!</v>
      </c>
      <c r="O318" s="404" t="e">
        <f>'07'!#REF!</f>
        <v>#REF!</v>
      </c>
      <c r="P318" s="404" t="e">
        <f t="shared" si="73"/>
        <v>#REF!</v>
      </c>
    </row>
    <row r="319" spans="1:16" ht="24.75" customHeight="1" hidden="1">
      <c r="A319" s="467" t="s">
        <v>76</v>
      </c>
      <c r="B319" s="496" t="s">
        <v>214</v>
      </c>
      <c r="C319" s="480">
        <f>(C310+C311+C312)/C309</f>
        <v>0.3196649144533065</v>
      </c>
      <c r="D319" s="396">
        <f aca="true" t="shared" si="78" ref="D319:L319">(D310+D311+D312)/D309</f>
        <v>0.7672251004696654</v>
      </c>
      <c r="E319" s="415">
        <f t="shared" si="78"/>
        <v>0.6355936425688805</v>
      </c>
      <c r="F319" s="415" t="e">
        <f t="shared" si="78"/>
        <v>#DIV/0!</v>
      </c>
      <c r="G319" s="415">
        <f t="shared" si="78"/>
        <v>0.8666666666666667</v>
      </c>
      <c r="H319" s="415">
        <f t="shared" si="78"/>
        <v>1</v>
      </c>
      <c r="I319" s="415" t="e">
        <f t="shared" si="78"/>
        <v>#DIV/0!</v>
      </c>
      <c r="J319" s="415">
        <f t="shared" si="78"/>
        <v>0.9501242750621375</v>
      </c>
      <c r="K319" s="415" t="e">
        <f t="shared" si="78"/>
        <v>#DIV/0!</v>
      </c>
      <c r="L319" s="415">
        <f t="shared" si="78"/>
        <v>0.2590745068220626</v>
      </c>
      <c r="M319" s="426"/>
      <c r="N319" s="497"/>
      <c r="O319" s="497"/>
      <c r="P319" s="497"/>
    </row>
    <row r="320" spans="1:16" ht="17.25" hidden="1">
      <c r="A320" s="1227" t="s">
        <v>499</v>
      </c>
      <c r="B320" s="1227"/>
      <c r="C320" s="408">
        <f>C303-C306-C307-C308</f>
        <v>0</v>
      </c>
      <c r="D320" s="408">
        <f aca="true" t="shared" si="79" ref="D320:L320">D303-D306-D307-D308</f>
        <v>0</v>
      </c>
      <c r="E320" s="408">
        <f t="shared" si="79"/>
        <v>0</v>
      </c>
      <c r="F320" s="408">
        <f t="shared" si="79"/>
        <v>0</v>
      </c>
      <c r="G320" s="408">
        <f t="shared" si="79"/>
        <v>0</v>
      </c>
      <c r="H320" s="408">
        <f t="shared" si="79"/>
        <v>0</v>
      </c>
      <c r="I320" s="408">
        <f t="shared" si="79"/>
        <v>0</v>
      </c>
      <c r="J320" s="408">
        <f t="shared" si="79"/>
        <v>0</v>
      </c>
      <c r="K320" s="408">
        <f t="shared" si="79"/>
        <v>0</v>
      </c>
      <c r="L320" s="408">
        <f t="shared" si="79"/>
        <v>0</v>
      </c>
      <c r="M320" s="426"/>
      <c r="N320" s="497"/>
      <c r="O320" s="497"/>
      <c r="P320" s="497"/>
    </row>
    <row r="321" spans="1:16" ht="17.25" hidden="1">
      <c r="A321" s="1222" t="s">
        <v>500</v>
      </c>
      <c r="B321" s="1222"/>
      <c r="C321" s="408">
        <f>C308-C309-C318</f>
        <v>0</v>
      </c>
      <c r="D321" s="408">
        <f aca="true" t="shared" si="80" ref="D321:L321">D308-D309-D318</f>
        <v>0</v>
      </c>
      <c r="E321" s="408">
        <f t="shared" si="80"/>
        <v>0</v>
      </c>
      <c r="F321" s="408">
        <f t="shared" si="80"/>
        <v>0</v>
      </c>
      <c r="G321" s="408">
        <f t="shared" si="80"/>
        <v>0</v>
      </c>
      <c r="H321" s="408">
        <f t="shared" si="80"/>
        <v>0</v>
      </c>
      <c r="I321" s="408">
        <f t="shared" si="80"/>
        <v>0</v>
      </c>
      <c r="J321" s="408">
        <f t="shared" si="80"/>
        <v>0</v>
      </c>
      <c r="K321" s="408">
        <f t="shared" si="80"/>
        <v>0</v>
      </c>
      <c r="L321" s="408">
        <f t="shared" si="80"/>
        <v>0</v>
      </c>
      <c r="M321" s="426"/>
      <c r="N321" s="497"/>
      <c r="O321" s="497"/>
      <c r="P321" s="497"/>
    </row>
    <row r="322" spans="1:16" ht="18.75" hidden="1">
      <c r="A322" s="482"/>
      <c r="B322" s="498" t="s">
        <v>520</v>
      </c>
      <c r="C322" s="498"/>
      <c r="D322" s="470"/>
      <c r="E322" s="470"/>
      <c r="F322" s="470"/>
      <c r="G322" s="1219" t="s">
        <v>520</v>
      </c>
      <c r="H322" s="1219"/>
      <c r="I322" s="1219"/>
      <c r="J322" s="1219"/>
      <c r="K322" s="1219"/>
      <c r="L322" s="1219"/>
      <c r="M322" s="485"/>
      <c r="N322" s="485"/>
      <c r="O322" s="485"/>
      <c r="P322" s="485"/>
    </row>
    <row r="323" spans="1:16" ht="18.75" hidden="1">
      <c r="A323" s="1220" t="s">
        <v>4</v>
      </c>
      <c r="B323" s="1220"/>
      <c r="C323" s="1220"/>
      <c r="D323" s="1220"/>
      <c r="E323" s="470"/>
      <c r="F323" s="470"/>
      <c r="G323" s="499"/>
      <c r="H323" s="1221" t="s">
        <v>521</v>
      </c>
      <c r="I323" s="1221"/>
      <c r="J323" s="1221"/>
      <c r="K323" s="1221"/>
      <c r="L323" s="1221"/>
      <c r="M323" s="485"/>
      <c r="N323" s="485"/>
      <c r="O323" s="485"/>
      <c r="P323" s="485"/>
    </row>
    <row r="324" ht="15" hidden="1"/>
    <row r="325" ht="15" hidden="1"/>
    <row r="326" ht="15" hidden="1"/>
    <row r="327" ht="15" hidden="1"/>
    <row r="328" ht="15" hidden="1"/>
    <row r="329" ht="15" hidden="1"/>
    <row r="330" ht="15" hidden="1"/>
    <row r="331" ht="15" hidden="1"/>
    <row r="332" ht="15" hidden="1"/>
    <row r="333" ht="15" hidden="1"/>
    <row r="334" ht="15" hidden="1"/>
    <row r="335" ht="15" hidden="1"/>
    <row r="336" spans="1:13" ht="16.5" hidden="1">
      <c r="A336" s="1244" t="s">
        <v>33</v>
      </c>
      <c r="B336" s="1245"/>
      <c r="C336" s="481"/>
      <c r="D336" s="1246" t="s">
        <v>79</v>
      </c>
      <c r="E336" s="1246"/>
      <c r="F336" s="1246"/>
      <c r="G336" s="1246"/>
      <c r="H336" s="1246"/>
      <c r="I336" s="1246"/>
      <c r="J336" s="1246"/>
      <c r="K336" s="1247"/>
      <c r="L336" s="1247"/>
      <c r="M336" s="485"/>
    </row>
    <row r="337" spans="1:13" ht="16.5" hidden="1">
      <c r="A337" s="1210" t="s">
        <v>343</v>
      </c>
      <c r="B337" s="1210"/>
      <c r="C337" s="1210"/>
      <c r="D337" s="1246" t="s">
        <v>215</v>
      </c>
      <c r="E337" s="1246"/>
      <c r="F337" s="1246"/>
      <c r="G337" s="1246"/>
      <c r="H337" s="1246"/>
      <c r="I337" s="1246"/>
      <c r="J337" s="1246"/>
      <c r="K337" s="1248" t="s">
        <v>513</v>
      </c>
      <c r="L337" s="1248"/>
      <c r="M337" s="482"/>
    </row>
    <row r="338" spans="1:13" ht="16.5" hidden="1">
      <c r="A338" s="1210" t="s">
        <v>344</v>
      </c>
      <c r="B338" s="1210"/>
      <c r="C338" s="416"/>
      <c r="D338" s="1249" t="s">
        <v>554</v>
      </c>
      <c r="E338" s="1249"/>
      <c r="F338" s="1249"/>
      <c r="G338" s="1249"/>
      <c r="H338" s="1249"/>
      <c r="I338" s="1249"/>
      <c r="J338" s="1249"/>
      <c r="K338" s="1247"/>
      <c r="L338" s="1247"/>
      <c r="M338" s="485"/>
    </row>
    <row r="339" spans="1:13" ht="15.75" hidden="1">
      <c r="A339" s="437" t="s">
        <v>119</v>
      </c>
      <c r="B339" s="437"/>
      <c r="C339" s="422"/>
      <c r="D339" s="486"/>
      <c r="E339" s="486"/>
      <c r="F339" s="487"/>
      <c r="G339" s="487"/>
      <c r="H339" s="487"/>
      <c r="I339" s="487"/>
      <c r="J339" s="487"/>
      <c r="K339" s="1228"/>
      <c r="L339" s="1228"/>
      <c r="M339" s="482"/>
    </row>
    <row r="340" spans="1:13" ht="15.75" hidden="1">
      <c r="A340" s="486"/>
      <c r="B340" s="486" t="s">
        <v>94</v>
      </c>
      <c r="C340" s="486"/>
      <c r="D340" s="486"/>
      <c r="E340" s="486"/>
      <c r="F340" s="486"/>
      <c r="G340" s="486"/>
      <c r="H340" s="486"/>
      <c r="I340" s="486"/>
      <c r="J340" s="486"/>
      <c r="K340" s="1231"/>
      <c r="L340" s="1231"/>
      <c r="M340" s="482"/>
    </row>
    <row r="341" spans="1:13" ht="15.75" hidden="1">
      <c r="A341" s="870" t="s">
        <v>71</v>
      </c>
      <c r="B341" s="871"/>
      <c r="C341" s="1229" t="s">
        <v>38</v>
      </c>
      <c r="D341" s="1235" t="s">
        <v>338</v>
      </c>
      <c r="E341" s="1235"/>
      <c r="F341" s="1235"/>
      <c r="G341" s="1235"/>
      <c r="H341" s="1235"/>
      <c r="I341" s="1235"/>
      <c r="J341" s="1235"/>
      <c r="K341" s="1235"/>
      <c r="L341" s="1235"/>
      <c r="M341" s="485"/>
    </row>
    <row r="342" spans="1:13" ht="15.75" hidden="1">
      <c r="A342" s="872"/>
      <c r="B342" s="873"/>
      <c r="C342" s="1229"/>
      <c r="D342" s="1236" t="s">
        <v>206</v>
      </c>
      <c r="E342" s="1237"/>
      <c r="F342" s="1237"/>
      <c r="G342" s="1237"/>
      <c r="H342" s="1237"/>
      <c r="I342" s="1237"/>
      <c r="J342" s="1238"/>
      <c r="K342" s="1239" t="s">
        <v>207</v>
      </c>
      <c r="L342" s="1239" t="s">
        <v>208</v>
      </c>
      <c r="M342" s="482"/>
    </row>
    <row r="343" spans="1:13" ht="15.75" hidden="1">
      <c r="A343" s="872"/>
      <c r="B343" s="873"/>
      <c r="C343" s="1229"/>
      <c r="D343" s="1230" t="s">
        <v>37</v>
      </c>
      <c r="E343" s="1232" t="s">
        <v>7</v>
      </c>
      <c r="F343" s="1233"/>
      <c r="G343" s="1233"/>
      <c r="H343" s="1233"/>
      <c r="I343" s="1233"/>
      <c r="J343" s="1234"/>
      <c r="K343" s="1240"/>
      <c r="L343" s="1242"/>
      <c r="M343" s="482"/>
    </row>
    <row r="344" spans="1:16" ht="15.75" hidden="1">
      <c r="A344" s="1250"/>
      <c r="B344" s="1251"/>
      <c r="C344" s="1229"/>
      <c r="D344" s="1230"/>
      <c r="E344" s="488" t="s">
        <v>209</v>
      </c>
      <c r="F344" s="488" t="s">
        <v>210</v>
      </c>
      <c r="G344" s="488" t="s">
        <v>211</v>
      </c>
      <c r="H344" s="488" t="s">
        <v>212</v>
      </c>
      <c r="I344" s="488" t="s">
        <v>345</v>
      </c>
      <c r="J344" s="488" t="s">
        <v>213</v>
      </c>
      <c r="K344" s="1241"/>
      <c r="L344" s="1243"/>
      <c r="M344" s="1224" t="s">
        <v>501</v>
      </c>
      <c r="N344" s="1224"/>
      <c r="O344" s="1224"/>
      <c r="P344" s="1224"/>
    </row>
    <row r="345" spans="1:16" ht="15" hidden="1">
      <c r="A345" s="1225" t="s">
        <v>6</v>
      </c>
      <c r="B345" s="1226"/>
      <c r="C345" s="489">
        <v>1</v>
      </c>
      <c r="D345" s="490">
        <v>2</v>
      </c>
      <c r="E345" s="489">
        <v>3</v>
      </c>
      <c r="F345" s="490">
        <v>4</v>
      </c>
      <c r="G345" s="489">
        <v>5</v>
      </c>
      <c r="H345" s="490">
        <v>6</v>
      </c>
      <c r="I345" s="489">
        <v>7</v>
      </c>
      <c r="J345" s="490">
        <v>8</v>
      </c>
      <c r="K345" s="489">
        <v>9</v>
      </c>
      <c r="L345" s="490">
        <v>10</v>
      </c>
      <c r="M345" s="491" t="s">
        <v>502</v>
      </c>
      <c r="N345" s="492" t="s">
        <v>505</v>
      </c>
      <c r="O345" s="492" t="s">
        <v>503</v>
      </c>
      <c r="P345" s="492" t="s">
        <v>504</v>
      </c>
    </row>
    <row r="346" spans="1:16" ht="24.75" customHeight="1" hidden="1">
      <c r="A346" s="429" t="s">
        <v>0</v>
      </c>
      <c r="B346" s="430" t="s">
        <v>131</v>
      </c>
      <c r="C346" s="404">
        <f>C347+C348</f>
        <v>676031</v>
      </c>
      <c r="D346" s="404">
        <f aca="true" t="shared" si="81" ref="D346:L346">D347+D348</f>
        <v>216345</v>
      </c>
      <c r="E346" s="404">
        <f t="shared" si="81"/>
        <v>42086</v>
      </c>
      <c r="F346" s="404">
        <f t="shared" si="81"/>
        <v>0</v>
      </c>
      <c r="G346" s="404">
        <f t="shared" si="81"/>
        <v>127097</v>
      </c>
      <c r="H346" s="404">
        <f t="shared" si="81"/>
        <v>24743</v>
      </c>
      <c r="I346" s="404">
        <f t="shared" si="81"/>
        <v>3300</v>
      </c>
      <c r="J346" s="404">
        <f t="shared" si="81"/>
        <v>19119</v>
      </c>
      <c r="K346" s="404">
        <f t="shared" si="81"/>
        <v>0</v>
      </c>
      <c r="L346" s="404">
        <f t="shared" si="81"/>
        <v>459686</v>
      </c>
      <c r="M346" s="404" t="e">
        <f>'03'!#REF!+'04'!#REF!</f>
        <v>#REF!</v>
      </c>
      <c r="N346" s="404" t="e">
        <f>C346-M346</f>
        <v>#REF!</v>
      </c>
      <c r="O346" s="404" t="e">
        <f>'07'!#REF!</f>
        <v>#REF!</v>
      </c>
      <c r="P346" s="404" t="e">
        <f>C346-O346</f>
        <v>#REF!</v>
      </c>
    </row>
    <row r="347" spans="1:16" ht="24.75" customHeight="1" hidden="1">
      <c r="A347" s="432">
        <v>1</v>
      </c>
      <c r="B347" s="433" t="s">
        <v>132</v>
      </c>
      <c r="C347" s="404">
        <f>D347+K347+L347</f>
        <v>293359</v>
      </c>
      <c r="D347" s="404">
        <f>E347+F347+G347+H347+I347+J347</f>
        <v>146432</v>
      </c>
      <c r="E347" s="408">
        <v>17635</v>
      </c>
      <c r="F347" s="408"/>
      <c r="G347" s="408">
        <v>127097</v>
      </c>
      <c r="H347" s="408">
        <v>1700</v>
      </c>
      <c r="I347" s="408"/>
      <c r="J347" s="408"/>
      <c r="K347" s="408"/>
      <c r="L347" s="408">
        <v>146927</v>
      </c>
      <c r="M347" s="408" t="e">
        <f>'03'!#REF!+'04'!#REF!</f>
        <v>#REF!</v>
      </c>
      <c r="N347" s="408" t="e">
        <f aca="true" t="shared" si="82" ref="N347:N361">C347-M347</f>
        <v>#REF!</v>
      </c>
      <c r="O347" s="408" t="e">
        <f>'07'!#REF!</f>
        <v>#REF!</v>
      </c>
      <c r="P347" s="408" t="e">
        <f aca="true" t="shared" si="83" ref="P347:P361">C347-O347</f>
        <v>#REF!</v>
      </c>
    </row>
    <row r="348" spans="1:16" ht="24.75" customHeight="1" hidden="1">
      <c r="A348" s="432">
        <v>2</v>
      </c>
      <c r="B348" s="433" t="s">
        <v>133</v>
      </c>
      <c r="C348" s="404">
        <f>D348+K348+L348</f>
        <v>382672</v>
      </c>
      <c r="D348" s="404">
        <f>E348+F348+G348+H348+I348+J348</f>
        <v>69913</v>
      </c>
      <c r="E348" s="408">
        <v>24451</v>
      </c>
      <c r="F348" s="408"/>
      <c r="G348" s="408"/>
      <c r="H348" s="408">
        <v>23043</v>
      </c>
      <c r="I348" s="408">
        <v>3300</v>
      </c>
      <c r="J348" s="408">
        <v>19119</v>
      </c>
      <c r="K348" s="408"/>
      <c r="L348" s="408">
        <v>312759</v>
      </c>
      <c r="M348" s="408" t="e">
        <f>'03'!#REF!+'04'!#REF!</f>
        <v>#REF!</v>
      </c>
      <c r="N348" s="408" t="e">
        <f t="shared" si="82"/>
        <v>#REF!</v>
      </c>
      <c r="O348" s="408" t="e">
        <f>'07'!#REF!</f>
        <v>#REF!</v>
      </c>
      <c r="P348" s="408" t="e">
        <f t="shared" si="83"/>
        <v>#REF!</v>
      </c>
    </row>
    <row r="349" spans="1:16" ht="24.75" customHeight="1" hidden="1">
      <c r="A349" s="394" t="s">
        <v>1</v>
      </c>
      <c r="B349" s="395" t="s">
        <v>134</v>
      </c>
      <c r="C349" s="404">
        <f>D349+K349+L349</f>
        <v>75600</v>
      </c>
      <c r="D349" s="404">
        <f>E349+F349+G349+H349+I349+J349</f>
        <v>8470</v>
      </c>
      <c r="E349" s="408">
        <v>8470</v>
      </c>
      <c r="F349" s="408"/>
      <c r="G349" s="408"/>
      <c r="H349" s="408"/>
      <c r="I349" s="408"/>
      <c r="J349" s="408"/>
      <c r="K349" s="408"/>
      <c r="L349" s="408">
        <v>67130</v>
      </c>
      <c r="M349" s="408" t="e">
        <f>'03'!#REF!+'04'!#REF!</f>
        <v>#REF!</v>
      </c>
      <c r="N349" s="408" t="e">
        <f t="shared" si="82"/>
        <v>#REF!</v>
      </c>
      <c r="O349" s="408" t="e">
        <f>'07'!#REF!</f>
        <v>#REF!</v>
      </c>
      <c r="P349" s="408" t="e">
        <f t="shared" si="83"/>
        <v>#REF!</v>
      </c>
    </row>
    <row r="350" spans="1:16" ht="24.75" customHeight="1" hidden="1">
      <c r="A350" s="394" t="s">
        <v>9</v>
      </c>
      <c r="B350" s="395" t="s">
        <v>135</v>
      </c>
      <c r="C350" s="404">
        <f>D350+K350+L350</f>
        <v>0</v>
      </c>
      <c r="D350" s="404">
        <f>E350+F350+G350+H350+I350+J350</f>
        <v>0</v>
      </c>
      <c r="E350" s="408"/>
      <c r="F350" s="408"/>
      <c r="G350" s="408"/>
      <c r="H350" s="408"/>
      <c r="I350" s="408"/>
      <c r="J350" s="408"/>
      <c r="K350" s="408"/>
      <c r="L350" s="408"/>
      <c r="M350" s="408" t="e">
        <f>'03'!#REF!+'04'!#REF!</f>
        <v>#REF!</v>
      </c>
      <c r="N350" s="408" t="e">
        <f t="shared" si="82"/>
        <v>#REF!</v>
      </c>
      <c r="O350" s="408" t="e">
        <f>'07'!#REF!</f>
        <v>#REF!</v>
      </c>
      <c r="P350" s="408" t="e">
        <f t="shared" si="83"/>
        <v>#REF!</v>
      </c>
    </row>
    <row r="351" spans="1:16" ht="24.75" customHeight="1" hidden="1">
      <c r="A351" s="394" t="s">
        <v>136</v>
      </c>
      <c r="B351" s="395" t="s">
        <v>137</v>
      </c>
      <c r="C351" s="404">
        <f>C352+C361</f>
        <v>600431</v>
      </c>
      <c r="D351" s="404">
        <f aca="true" t="shared" si="84" ref="D351:L351">D352+D361</f>
        <v>207875</v>
      </c>
      <c r="E351" s="404">
        <f t="shared" si="84"/>
        <v>33616</v>
      </c>
      <c r="F351" s="404">
        <f t="shared" si="84"/>
        <v>0</v>
      </c>
      <c r="G351" s="404">
        <f t="shared" si="84"/>
        <v>127097</v>
      </c>
      <c r="H351" s="404">
        <f t="shared" si="84"/>
        <v>24743</v>
      </c>
      <c r="I351" s="404">
        <f t="shared" si="84"/>
        <v>3300</v>
      </c>
      <c r="J351" s="404">
        <f t="shared" si="84"/>
        <v>19119</v>
      </c>
      <c r="K351" s="404">
        <f t="shared" si="84"/>
        <v>0</v>
      </c>
      <c r="L351" s="404">
        <f t="shared" si="84"/>
        <v>392556</v>
      </c>
      <c r="M351" s="404" t="e">
        <f>'03'!#REF!+'04'!#REF!</f>
        <v>#REF!</v>
      </c>
      <c r="N351" s="404" t="e">
        <f t="shared" si="82"/>
        <v>#REF!</v>
      </c>
      <c r="O351" s="404" t="e">
        <f>'07'!#REF!</f>
        <v>#REF!</v>
      </c>
      <c r="P351" s="404" t="e">
        <f t="shared" si="83"/>
        <v>#REF!</v>
      </c>
    </row>
    <row r="352" spans="1:16" ht="24.75" customHeight="1" hidden="1">
      <c r="A352" s="394" t="s">
        <v>52</v>
      </c>
      <c r="B352" s="434" t="s">
        <v>138</v>
      </c>
      <c r="C352" s="404">
        <f>SUM(C353:C360)</f>
        <v>455899</v>
      </c>
      <c r="D352" s="404">
        <f aca="true" t="shared" si="85" ref="D352:L352">SUM(D353:D360)</f>
        <v>63343</v>
      </c>
      <c r="E352" s="404">
        <f t="shared" si="85"/>
        <v>16181</v>
      </c>
      <c r="F352" s="404">
        <f t="shared" si="85"/>
        <v>0</v>
      </c>
      <c r="G352" s="404">
        <f t="shared" si="85"/>
        <v>0</v>
      </c>
      <c r="H352" s="404">
        <f t="shared" si="85"/>
        <v>24743</v>
      </c>
      <c r="I352" s="404">
        <f t="shared" si="85"/>
        <v>3300</v>
      </c>
      <c r="J352" s="404">
        <f t="shared" si="85"/>
        <v>19119</v>
      </c>
      <c r="K352" s="404">
        <f t="shared" si="85"/>
        <v>0</v>
      </c>
      <c r="L352" s="404">
        <f t="shared" si="85"/>
        <v>392556</v>
      </c>
      <c r="M352" s="404" t="e">
        <f>'03'!#REF!+'04'!#REF!</f>
        <v>#REF!</v>
      </c>
      <c r="N352" s="404" t="e">
        <f t="shared" si="82"/>
        <v>#REF!</v>
      </c>
      <c r="O352" s="404" t="e">
        <f>'07'!#REF!</f>
        <v>#REF!</v>
      </c>
      <c r="P352" s="404" t="e">
        <f t="shared" si="83"/>
        <v>#REF!</v>
      </c>
    </row>
    <row r="353" spans="1:16" ht="24.75" customHeight="1" hidden="1">
      <c r="A353" s="432" t="s">
        <v>54</v>
      </c>
      <c r="B353" s="433" t="s">
        <v>139</v>
      </c>
      <c r="C353" s="404">
        <f aca="true" t="shared" si="86" ref="C353:C361">D353+K353+L353</f>
        <v>75443</v>
      </c>
      <c r="D353" s="404">
        <f aca="true" t="shared" si="87" ref="D353:D361">E353+F353+G353+H353+I353+J353</f>
        <v>61443</v>
      </c>
      <c r="E353" s="408">
        <v>15981</v>
      </c>
      <c r="F353" s="408"/>
      <c r="G353" s="408"/>
      <c r="H353" s="408">
        <v>23043</v>
      </c>
      <c r="I353" s="408">
        <v>3300</v>
      </c>
      <c r="J353" s="408">
        <v>19119</v>
      </c>
      <c r="K353" s="408"/>
      <c r="L353" s="408">
        <v>14000</v>
      </c>
      <c r="M353" s="408" t="e">
        <f>'03'!#REF!+'04'!#REF!</f>
        <v>#REF!</v>
      </c>
      <c r="N353" s="408" t="e">
        <f t="shared" si="82"/>
        <v>#REF!</v>
      </c>
      <c r="O353" s="408" t="e">
        <f>'07'!#REF!</f>
        <v>#REF!</v>
      </c>
      <c r="P353" s="408" t="e">
        <f t="shared" si="83"/>
        <v>#REF!</v>
      </c>
    </row>
    <row r="354" spans="1:16" ht="24.75" customHeight="1" hidden="1">
      <c r="A354" s="432" t="s">
        <v>55</v>
      </c>
      <c r="B354" s="433" t="s">
        <v>140</v>
      </c>
      <c r="C354" s="404">
        <f t="shared" si="86"/>
        <v>0</v>
      </c>
      <c r="D354" s="404">
        <f t="shared" si="87"/>
        <v>0</v>
      </c>
      <c r="E354" s="408"/>
      <c r="F354" s="408"/>
      <c r="G354" s="408"/>
      <c r="H354" s="408"/>
      <c r="I354" s="408"/>
      <c r="J354" s="408"/>
      <c r="K354" s="408"/>
      <c r="L354" s="408"/>
      <c r="M354" s="408" t="e">
        <f>'03'!#REF!+'04'!#REF!</f>
        <v>#REF!</v>
      </c>
      <c r="N354" s="408" t="e">
        <f t="shared" si="82"/>
        <v>#REF!</v>
      </c>
      <c r="O354" s="408" t="e">
        <f>'07'!#REF!</f>
        <v>#REF!</v>
      </c>
      <c r="P354" s="408" t="e">
        <f t="shared" si="83"/>
        <v>#REF!</v>
      </c>
    </row>
    <row r="355" spans="1:16" ht="24.75" customHeight="1" hidden="1">
      <c r="A355" s="432" t="s">
        <v>141</v>
      </c>
      <c r="B355" s="433" t="s">
        <v>201</v>
      </c>
      <c r="C355" s="404">
        <f t="shared" si="86"/>
        <v>0</v>
      </c>
      <c r="D355" s="404">
        <f t="shared" si="87"/>
        <v>0</v>
      </c>
      <c r="E355" s="408"/>
      <c r="F355" s="408"/>
      <c r="G355" s="408"/>
      <c r="H355" s="408"/>
      <c r="I355" s="408"/>
      <c r="J355" s="408"/>
      <c r="K355" s="408"/>
      <c r="L355" s="408"/>
      <c r="M355" s="408" t="e">
        <f>'03'!#REF!</f>
        <v>#REF!</v>
      </c>
      <c r="N355" s="408" t="e">
        <f t="shared" si="82"/>
        <v>#REF!</v>
      </c>
      <c r="O355" s="408" t="e">
        <f>'07'!#REF!</f>
        <v>#REF!</v>
      </c>
      <c r="P355" s="408" t="e">
        <f t="shared" si="83"/>
        <v>#REF!</v>
      </c>
    </row>
    <row r="356" spans="1:16" ht="24.75" customHeight="1" hidden="1">
      <c r="A356" s="432" t="s">
        <v>143</v>
      </c>
      <c r="B356" s="433" t="s">
        <v>142</v>
      </c>
      <c r="C356" s="404">
        <f t="shared" si="86"/>
        <v>253354</v>
      </c>
      <c r="D356" s="404">
        <f t="shared" si="87"/>
        <v>1900</v>
      </c>
      <c r="E356" s="408">
        <v>200</v>
      </c>
      <c r="F356" s="408"/>
      <c r="G356" s="408"/>
      <c r="H356" s="408">
        <v>1700</v>
      </c>
      <c r="I356" s="408"/>
      <c r="J356" s="408"/>
      <c r="K356" s="408"/>
      <c r="L356" s="408">
        <v>251454</v>
      </c>
      <c r="M356" s="408" t="e">
        <f>'03'!#REF!+'04'!#REF!</f>
        <v>#REF!</v>
      </c>
      <c r="N356" s="408" t="e">
        <f t="shared" si="82"/>
        <v>#REF!</v>
      </c>
      <c r="O356" s="408" t="e">
        <f>'07'!#REF!</f>
        <v>#REF!</v>
      </c>
      <c r="P356" s="408" t="e">
        <f t="shared" si="83"/>
        <v>#REF!</v>
      </c>
    </row>
    <row r="357" spans="1:16" ht="24.75" customHeight="1" hidden="1">
      <c r="A357" s="432" t="s">
        <v>145</v>
      </c>
      <c r="B357" s="433" t="s">
        <v>144</v>
      </c>
      <c r="C357" s="404">
        <f t="shared" si="86"/>
        <v>0</v>
      </c>
      <c r="D357" s="404">
        <f t="shared" si="87"/>
        <v>0</v>
      </c>
      <c r="E357" s="408"/>
      <c r="F357" s="408"/>
      <c r="G357" s="408"/>
      <c r="H357" s="408"/>
      <c r="I357" s="408"/>
      <c r="J357" s="408"/>
      <c r="K357" s="408"/>
      <c r="L357" s="408"/>
      <c r="M357" s="408" t="e">
        <f>'03'!#REF!+'04'!#REF!</f>
        <v>#REF!</v>
      </c>
      <c r="N357" s="408" t="e">
        <f t="shared" si="82"/>
        <v>#REF!</v>
      </c>
      <c r="O357" s="408" t="e">
        <f>'07'!#REF!</f>
        <v>#REF!</v>
      </c>
      <c r="P357" s="408" t="e">
        <f t="shared" si="83"/>
        <v>#REF!</v>
      </c>
    </row>
    <row r="358" spans="1:16" ht="24.75" customHeight="1" hidden="1">
      <c r="A358" s="432" t="s">
        <v>147</v>
      </c>
      <c r="B358" s="433" t="s">
        <v>146</v>
      </c>
      <c r="C358" s="404">
        <f t="shared" si="86"/>
        <v>0</v>
      </c>
      <c r="D358" s="404">
        <f t="shared" si="87"/>
        <v>0</v>
      </c>
      <c r="E358" s="408"/>
      <c r="F358" s="408"/>
      <c r="G358" s="408"/>
      <c r="H358" s="408"/>
      <c r="I358" s="408"/>
      <c r="J358" s="408"/>
      <c r="K358" s="408"/>
      <c r="L358" s="408"/>
      <c r="M358" s="408" t="e">
        <f>'03'!#REF!+'04'!#REF!</f>
        <v>#REF!</v>
      </c>
      <c r="N358" s="408" t="e">
        <f t="shared" si="82"/>
        <v>#REF!</v>
      </c>
      <c r="O358" s="408" t="e">
        <f>'07'!#REF!</f>
        <v>#REF!</v>
      </c>
      <c r="P358" s="408" t="e">
        <f t="shared" si="83"/>
        <v>#REF!</v>
      </c>
    </row>
    <row r="359" spans="1:16" ht="24.75" customHeight="1" hidden="1">
      <c r="A359" s="432" t="s">
        <v>149</v>
      </c>
      <c r="B359" s="435" t="s">
        <v>148</v>
      </c>
      <c r="C359" s="404">
        <f t="shared" si="86"/>
        <v>0</v>
      </c>
      <c r="D359" s="404">
        <f t="shared" si="87"/>
        <v>0</v>
      </c>
      <c r="E359" s="408"/>
      <c r="F359" s="408"/>
      <c r="G359" s="408"/>
      <c r="H359" s="408"/>
      <c r="I359" s="408"/>
      <c r="J359" s="408"/>
      <c r="K359" s="408"/>
      <c r="L359" s="408"/>
      <c r="M359" s="408" t="e">
        <f>'03'!#REF!+'04'!#REF!</f>
        <v>#REF!</v>
      </c>
      <c r="N359" s="408" t="e">
        <f t="shared" si="82"/>
        <v>#REF!</v>
      </c>
      <c r="O359" s="408" t="e">
        <f>'07'!#REF!</f>
        <v>#REF!</v>
      </c>
      <c r="P359" s="408" t="e">
        <f t="shared" si="83"/>
        <v>#REF!</v>
      </c>
    </row>
    <row r="360" spans="1:16" ht="24.75" customHeight="1" hidden="1">
      <c r="A360" s="432" t="s">
        <v>185</v>
      </c>
      <c r="B360" s="433" t="s">
        <v>150</v>
      </c>
      <c r="C360" s="404">
        <f t="shared" si="86"/>
        <v>127102</v>
      </c>
      <c r="D360" s="404">
        <f t="shared" si="87"/>
        <v>0</v>
      </c>
      <c r="E360" s="408"/>
      <c r="F360" s="408"/>
      <c r="G360" s="408"/>
      <c r="H360" s="408"/>
      <c r="I360" s="408"/>
      <c r="J360" s="408"/>
      <c r="K360" s="408"/>
      <c r="L360" s="408">
        <v>127102</v>
      </c>
      <c r="M360" s="408" t="e">
        <f>'03'!#REF!+'04'!#REF!</f>
        <v>#REF!</v>
      </c>
      <c r="N360" s="408" t="e">
        <f t="shared" si="82"/>
        <v>#REF!</v>
      </c>
      <c r="O360" s="408" t="e">
        <f>'07'!#REF!</f>
        <v>#REF!</v>
      </c>
      <c r="P360" s="408" t="e">
        <f t="shared" si="83"/>
        <v>#REF!</v>
      </c>
    </row>
    <row r="361" spans="1:16" ht="24.75" customHeight="1" hidden="1">
      <c r="A361" s="394" t="s">
        <v>53</v>
      </c>
      <c r="B361" s="395" t="s">
        <v>151</v>
      </c>
      <c r="C361" s="404">
        <f t="shared" si="86"/>
        <v>144532</v>
      </c>
      <c r="D361" s="404">
        <f t="shared" si="87"/>
        <v>144532</v>
      </c>
      <c r="E361" s="408">
        <v>17435</v>
      </c>
      <c r="F361" s="408"/>
      <c r="G361" s="408">
        <v>127097</v>
      </c>
      <c r="H361" s="408"/>
      <c r="I361" s="408"/>
      <c r="J361" s="408"/>
      <c r="K361" s="408"/>
      <c r="L361" s="408"/>
      <c r="M361" s="404" t="e">
        <f>'03'!#REF!+'04'!#REF!</f>
        <v>#REF!</v>
      </c>
      <c r="N361" s="404" t="e">
        <f t="shared" si="82"/>
        <v>#REF!</v>
      </c>
      <c r="O361" s="404" t="e">
        <f>'07'!#REF!</f>
        <v>#REF!</v>
      </c>
      <c r="P361" s="404" t="e">
        <f t="shared" si="83"/>
        <v>#REF!</v>
      </c>
    </row>
    <row r="362" spans="1:16" ht="24.75" customHeight="1" hidden="1">
      <c r="A362" s="467" t="s">
        <v>76</v>
      </c>
      <c r="B362" s="496" t="s">
        <v>214</v>
      </c>
      <c r="C362" s="480">
        <f>(C353+C354+C355)/C352</f>
        <v>0.16548182821195045</v>
      </c>
      <c r="D362" s="396">
        <f aca="true" t="shared" si="88" ref="D362:L362">(D353+D354+D355)/D352</f>
        <v>0.9700045782485831</v>
      </c>
      <c r="E362" s="415">
        <f t="shared" si="88"/>
        <v>0.9876398244855077</v>
      </c>
      <c r="F362" s="415" t="e">
        <f t="shared" si="88"/>
        <v>#DIV/0!</v>
      </c>
      <c r="G362" s="415" t="e">
        <f t="shared" si="88"/>
        <v>#DIV/0!</v>
      </c>
      <c r="H362" s="415">
        <f t="shared" si="88"/>
        <v>0.9312936992280645</v>
      </c>
      <c r="I362" s="415">
        <f t="shared" si="88"/>
        <v>1</v>
      </c>
      <c r="J362" s="415">
        <f t="shared" si="88"/>
        <v>1</v>
      </c>
      <c r="K362" s="415" t="e">
        <f t="shared" si="88"/>
        <v>#DIV/0!</v>
      </c>
      <c r="L362" s="415">
        <f t="shared" si="88"/>
        <v>0.03566370148462895</v>
      </c>
      <c r="M362" s="426"/>
      <c r="N362" s="497"/>
      <c r="O362" s="497"/>
      <c r="P362" s="497"/>
    </row>
    <row r="363" spans="1:16" ht="17.25" hidden="1">
      <c r="A363" s="1227" t="s">
        <v>499</v>
      </c>
      <c r="B363" s="1227"/>
      <c r="C363" s="408">
        <f>C346-C349-C350-C351</f>
        <v>0</v>
      </c>
      <c r="D363" s="408">
        <f aca="true" t="shared" si="89" ref="D363:L363">D346-D349-D350-D351</f>
        <v>0</v>
      </c>
      <c r="E363" s="408">
        <f t="shared" si="89"/>
        <v>0</v>
      </c>
      <c r="F363" s="408">
        <f t="shared" si="89"/>
        <v>0</v>
      </c>
      <c r="G363" s="408">
        <f t="shared" si="89"/>
        <v>0</v>
      </c>
      <c r="H363" s="408">
        <f t="shared" si="89"/>
        <v>0</v>
      </c>
      <c r="I363" s="408">
        <f t="shared" si="89"/>
        <v>0</v>
      </c>
      <c r="J363" s="408">
        <f t="shared" si="89"/>
        <v>0</v>
      </c>
      <c r="K363" s="408">
        <f t="shared" si="89"/>
        <v>0</v>
      </c>
      <c r="L363" s="408">
        <f t="shared" si="89"/>
        <v>0</v>
      </c>
      <c r="M363" s="426"/>
      <c r="N363" s="497"/>
      <c r="O363" s="497"/>
      <c r="P363" s="497"/>
    </row>
    <row r="364" spans="1:16" ht="17.25" hidden="1">
      <c r="A364" s="1222" t="s">
        <v>500</v>
      </c>
      <c r="B364" s="1222"/>
      <c r="C364" s="408">
        <f>C351-C352-C361</f>
        <v>0</v>
      </c>
      <c r="D364" s="408">
        <f aca="true" t="shared" si="90" ref="D364:L364">D351-D352-D361</f>
        <v>0</v>
      </c>
      <c r="E364" s="408">
        <f t="shared" si="90"/>
        <v>0</v>
      </c>
      <c r="F364" s="408">
        <f t="shared" si="90"/>
        <v>0</v>
      </c>
      <c r="G364" s="408">
        <f t="shared" si="90"/>
        <v>0</v>
      </c>
      <c r="H364" s="408">
        <f t="shared" si="90"/>
        <v>0</v>
      </c>
      <c r="I364" s="408">
        <f t="shared" si="90"/>
        <v>0</v>
      </c>
      <c r="J364" s="408">
        <f t="shared" si="90"/>
        <v>0</v>
      </c>
      <c r="K364" s="408">
        <f t="shared" si="90"/>
        <v>0</v>
      </c>
      <c r="L364" s="408">
        <f t="shared" si="90"/>
        <v>0</v>
      </c>
      <c r="M364" s="426"/>
      <c r="N364" s="497"/>
      <c r="O364" s="497"/>
      <c r="P364" s="497"/>
    </row>
    <row r="365" spans="1:16" ht="18.75" hidden="1">
      <c r="A365" s="482"/>
      <c r="B365" s="498" t="s">
        <v>520</v>
      </c>
      <c r="C365" s="498"/>
      <c r="D365" s="470"/>
      <c r="E365" s="470"/>
      <c r="F365" s="470"/>
      <c r="G365" s="1219" t="s">
        <v>520</v>
      </c>
      <c r="H365" s="1219"/>
      <c r="I365" s="1219"/>
      <c r="J365" s="1219"/>
      <c r="K365" s="1219"/>
      <c r="L365" s="1219"/>
      <c r="M365" s="485"/>
      <c r="N365" s="485"/>
      <c r="O365" s="485"/>
      <c r="P365" s="485"/>
    </row>
    <row r="366" spans="1:16" ht="18.75" hidden="1">
      <c r="A366" s="1220" t="s">
        <v>4</v>
      </c>
      <c r="B366" s="1220"/>
      <c r="C366" s="1220"/>
      <c r="D366" s="1220"/>
      <c r="E366" s="470"/>
      <c r="F366" s="470"/>
      <c r="G366" s="499"/>
      <c r="H366" s="1221" t="s">
        <v>521</v>
      </c>
      <c r="I366" s="1221"/>
      <c r="J366" s="1221"/>
      <c r="K366" s="1221"/>
      <c r="L366" s="1221"/>
      <c r="M366" s="485"/>
      <c r="N366" s="485"/>
      <c r="O366" s="485"/>
      <c r="P366" s="485"/>
    </row>
    <row r="367" ht="15" hidden="1"/>
    <row r="368" ht="15" hidden="1"/>
    <row r="369" ht="15" hidden="1"/>
    <row r="370" ht="15" hidden="1"/>
    <row r="371" ht="15" hidden="1"/>
    <row r="372" ht="15" hidden="1"/>
    <row r="373" ht="15" hidden="1"/>
    <row r="374" ht="15" hidden="1"/>
    <row r="375" ht="15" hidden="1"/>
    <row r="376" ht="15" hidden="1"/>
    <row r="377" ht="15" hidden="1"/>
    <row r="378" ht="15" hidden="1"/>
    <row r="379" spans="1:13" ht="16.5" hidden="1">
      <c r="A379" s="1244" t="s">
        <v>33</v>
      </c>
      <c r="B379" s="1245"/>
      <c r="C379" s="481"/>
      <c r="D379" s="1246" t="s">
        <v>79</v>
      </c>
      <c r="E379" s="1246"/>
      <c r="F379" s="1246"/>
      <c r="G379" s="1246"/>
      <c r="H379" s="1246"/>
      <c r="I379" s="1246"/>
      <c r="J379" s="1246"/>
      <c r="K379" s="1247"/>
      <c r="L379" s="1247"/>
      <c r="M379" s="485"/>
    </row>
    <row r="380" spans="1:13" ht="16.5" hidden="1">
      <c r="A380" s="1210" t="s">
        <v>343</v>
      </c>
      <c r="B380" s="1210"/>
      <c r="C380" s="1210"/>
      <c r="D380" s="1246" t="s">
        <v>215</v>
      </c>
      <c r="E380" s="1246"/>
      <c r="F380" s="1246"/>
      <c r="G380" s="1246"/>
      <c r="H380" s="1246"/>
      <c r="I380" s="1246"/>
      <c r="J380" s="1246"/>
      <c r="K380" s="1248" t="s">
        <v>514</v>
      </c>
      <c r="L380" s="1248"/>
      <c r="M380" s="482"/>
    </row>
    <row r="381" spans="1:13" ht="16.5" hidden="1">
      <c r="A381" s="1210" t="s">
        <v>344</v>
      </c>
      <c r="B381" s="1210"/>
      <c r="C381" s="416"/>
      <c r="D381" s="1249" t="s">
        <v>11</v>
      </c>
      <c r="E381" s="1249"/>
      <c r="F381" s="1249"/>
      <c r="G381" s="1249"/>
      <c r="H381" s="1249"/>
      <c r="I381" s="1249"/>
      <c r="J381" s="1249"/>
      <c r="K381" s="1247"/>
      <c r="L381" s="1247"/>
      <c r="M381" s="485"/>
    </row>
    <row r="382" spans="1:13" ht="15.75" hidden="1">
      <c r="A382" s="437" t="s">
        <v>119</v>
      </c>
      <c r="B382" s="437"/>
      <c r="C382" s="422"/>
      <c r="D382" s="486"/>
      <c r="E382" s="486"/>
      <c r="F382" s="487"/>
      <c r="G382" s="487"/>
      <c r="H382" s="487"/>
      <c r="I382" s="487"/>
      <c r="J382" s="487"/>
      <c r="K382" s="1228"/>
      <c r="L382" s="1228"/>
      <c r="M382" s="482"/>
    </row>
    <row r="383" spans="1:13" ht="15.75" hidden="1">
      <c r="A383" s="486"/>
      <c r="B383" s="486" t="s">
        <v>94</v>
      </c>
      <c r="C383" s="408">
        <v>2566605</v>
      </c>
      <c r="D383" s="408">
        <v>891117</v>
      </c>
      <c r="E383" s="408">
        <v>322557</v>
      </c>
      <c r="F383" s="408"/>
      <c r="G383" s="408">
        <v>305560</v>
      </c>
      <c r="H383" s="408"/>
      <c r="I383" s="408">
        <v>263000</v>
      </c>
      <c r="J383" s="408"/>
      <c r="K383" s="408">
        <v>1675488</v>
      </c>
      <c r="L383" s="408"/>
      <c r="M383" s="482"/>
    </row>
    <row r="384" spans="1:13" ht="15.75" hidden="1">
      <c r="A384" s="870" t="s">
        <v>71</v>
      </c>
      <c r="B384" s="871"/>
      <c r="C384" s="1229" t="s">
        <v>38</v>
      </c>
      <c r="D384" s="1235" t="s">
        <v>338</v>
      </c>
      <c r="E384" s="1235"/>
      <c r="F384" s="1235"/>
      <c r="G384" s="1235"/>
      <c r="H384" s="1235"/>
      <c r="I384" s="1235"/>
      <c r="J384" s="1235"/>
      <c r="K384" s="1235"/>
      <c r="L384" s="1235"/>
      <c r="M384" s="485"/>
    </row>
    <row r="385" spans="1:13" ht="15.75" hidden="1">
      <c r="A385" s="872"/>
      <c r="B385" s="873"/>
      <c r="C385" s="1229"/>
      <c r="D385" s="1236" t="s">
        <v>206</v>
      </c>
      <c r="E385" s="1237"/>
      <c r="F385" s="1237"/>
      <c r="G385" s="1237"/>
      <c r="H385" s="1237"/>
      <c r="I385" s="1237"/>
      <c r="J385" s="1238"/>
      <c r="K385" s="1239" t="s">
        <v>207</v>
      </c>
      <c r="L385" s="1239" t="s">
        <v>208</v>
      </c>
      <c r="M385" s="482"/>
    </row>
    <row r="386" spans="1:13" ht="15.75" hidden="1">
      <c r="A386" s="872"/>
      <c r="B386" s="873"/>
      <c r="C386" s="1229"/>
      <c r="D386" s="1230" t="s">
        <v>37</v>
      </c>
      <c r="E386" s="1232" t="s">
        <v>7</v>
      </c>
      <c r="F386" s="1233"/>
      <c r="G386" s="1233"/>
      <c r="H386" s="1233"/>
      <c r="I386" s="1233"/>
      <c r="J386" s="1234"/>
      <c r="K386" s="1240"/>
      <c r="L386" s="1242"/>
      <c r="M386" s="482"/>
    </row>
    <row r="387" spans="1:16" ht="15.75" hidden="1">
      <c r="A387" s="1250"/>
      <c r="B387" s="1251"/>
      <c r="C387" s="1229"/>
      <c r="D387" s="1230"/>
      <c r="E387" s="488" t="s">
        <v>209</v>
      </c>
      <c r="F387" s="488" t="s">
        <v>210</v>
      </c>
      <c r="G387" s="488" t="s">
        <v>211</v>
      </c>
      <c r="H387" s="488" t="s">
        <v>212</v>
      </c>
      <c r="I387" s="488" t="s">
        <v>345</v>
      </c>
      <c r="J387" s="488" t="s">
        <v>213</v>
      </c>
      <c r="K387" s="1241"/>
      <c r="L387" s="1243"/>
      <c r="M387" s="1224" t="s">
        <v>501</v>
      </c>
      <c r="N387" s="1224"/>
      <c r="O387" s="1224"/>
      <c r="P387" s="1224"/>
    </row>
    <row r="388" spans="1:16" ht="15" hidden="1">
      <c r="A388" s="1225" t="s">
        <v>6</v>
      </c>
      <c r="B388" s="1226"/>
      <c r="C388" s="489">
        <v>1</v>
      </c>
      <c r="D388" s="490">
        <v>2</v>
      </c>
      <c r="E388" s="489">
        <v>3</v>
      </c>
      <c r="F388" s="490">
        <v>4</v>
      </c>
      <c r="G388" s="489">
        <v>5</v>
      </c>
      <c r="H388" s="490">
        <v>6</v>
      </c>
      <c r="I388" s="489">
        <v>7</v>
      </c>
      <c r="J388" s="490">
        <v>8</v>
      </c>
      <c r="K388" s="489">
        <v>9</v>
      </c>
      <c r="L388" s="490">
        <v>10</v>
      </c>
      <c r="M388" s="491" t="s">
        <v>502</v>
      </c>
      <c r="N388" s="492" t="s">
        <v>505</v>
      </c>
      <c r="O388" s="492" t="s">
        <v>503</v>
      </c>
      <c r="P388" s="492" t="s">
        <v>504</v>
      </c>
    </row>
    <row r="389" spans="1:16" ht="24.75" customHeight="1" hidden="1">
      <c r="A389" s="429" t="s">
        <v>0</v>
      </c>
      <c r="B389" s="430" t="s">
        <v>131</v>
      </c>
      <c r="C389" s="404">
        <f>C390+C391</f>
        <v>6961324</v>
      </c>
      <c r="D389" s="404">
        <f aca="true" t="shared" si="91" ref="D389:L389">D390+D391</f>
        <v>1160486</v>
      </c>
      <c r="E389" s="404">
        <f t="shared" si="91"/>
        <v>331649</v>
      </c>
      <c r="F389" s="404">
        <f t="shared" si="91"/>
        <v>0</v>
      </c>
      <c r="G389" s="404">
        <f t="shared" si="91"/>
        <v>382410</v>
      </c>
      <c r="H389" s="404">
        <f t="shared" si="91"/>
        <v>109701</v>
      </c>
      <c r="I389" s="404">
        <f t="shared" si="91"/>
        <v>278351</v>
      </c>
      <c r="J389" s="404">
        <f t="shared" si="91"/>
        <v>58375</v>
      </c>
      <c r="K389" s="404">
        <f t="shared" si="91"/>
        <v>0</v>
      </c>
      <c r="L389" s="404">
        <f t="shared" si="91"/>
        <v>5800838</v>
      </c>
      <c r="M389" s="404" t="e">
        <f>'03'!#REF!+'04'!#REF!</f>
        <v>#REF!</v>
      </c>
      <c r="N389" s="404" t="e">
        <f>C389-M389</f>
        <v>#REF!</v>
      </c>
      <c r="O389" s="404" t="e">
        <f>'07'!#REF!</f>
        <v>#REF!</v>
      </c>
      <c r="P389" s="404" t="e">
        <f>C389-O389</f>
        <v>#REF!</v>
      </c>
    </row>
    <row r="390" spans="1:16" ht="24.75" customHeight="1" hidden="1">
      <c r="A390" s="432">
        <v>1</v>
      </c>
      <c r="B390" s="433" t="s">
        <v>132</v>
      </c>
      <c r="C390" s="404">
        <f>D390+K390+L390</f>
        <v>2566605</v>
      </c>
      <c r="D390" s="404">
        <f>E390+F390+G390+H390+I390+J390</f>
        <v>891117</v>
      </c>
      <c r="E390" s="408">
        <v>322507</v>
      </c>
      <c r="F390" s="408">
        <v>0</v>
      </c>
      <c r="G390" s="408">
        <v>312410</v>
      </c>
      <c r="H390" s="408">
        <v>0</v>
      </c>
      <c r="I390" s="408">
        <v>256200</v>
      </c>
      <c r="J390" s="408">
        <v>0</v>
      </c>
      <c r="K390" s="408">
        <v>0</v>
      </c>
      <c r="L390" s="408">
        <v>1675488</v>
      </c>
      <c r="M390" s="408" t="e">
        <f>'03'!#REF!+'04'!#REF!</f>
        <v>#REF!</v>
      </c>
      <c r="N390" s="408" t="e">
        <f aca="true" t="shared" si="92" ref="N390:N404">C390-M390</f>
        <v>#REF!</v>
      </c>
      <c r="O390" s="408" t="e">
        <f>'07'!#REF!</f>
        <v>#REF!</v>
      </c>
      <c r="P390" s="408" t="e">
        <f aca="true" t="shared" si="93" ref="P390:P404">C390-O390</f>
        <v>#REF!</v>
      </c>
    </row>
    <row r="391" spans="1:16" ht="24.75" customHeight="1" hidden="1">
      <c r="A391" s="432">
        <v>2</v>
      </c>
      <c r="B391" s="433" t="s">
        <v>133</v>
      </c>
      <c r="C391" s="404">
        <f>D391+K391+L391</f>
        <v>4394719</v>
      </c>
      <c r="D391" s="404">
        <f>E391+F391+G391+H391+I391+J391</f>
        <v>269369</v>
      </c>
      <c r="E391" s="408">
        <v>9142</v>
      </c>
      <c r="F391" s="408">
        <v>0</v>
      </c>
      <c r="G391" s="408">
        <v>70000</v>
      </c>
      <c r="H391" s="408">
        <v>109701</v>
      </c>
      <c r="I391" s="408">
        <v>22151</v>
      </c>
      <c r="J391" s="408">
        <v>58375</v>
      </c>
      <c r="K391" s="408">
        <v>0</v>
      </c>
      <c r="L391" s="408">
        <v>4125350</v>
      </c>
      <c r="M391" s="408" t="e">
        <f>'03'!#REF!+'04'!#REF!</f>
        <v>#REF!</v>
      </c>
      <c r="N391" s="408" t="e">
        <f t="shared" si="92"/>
        <v>#REF!</v>
      </c>
      <c r="O391" s="408" t="e">
        <f>'07'!#REF!</f>
        <v>#REF!</v>
      </c>
      <c r="P391" s="408" t="e">
        <f t="shared" si="93"/>
        <v>#REF!</v>
      </c>
    </row>
    <row r="392" spans="1:16" ht="24.75" customHeight="1" hidden="1">
      <c r="A392" s="394" t="s">
        <v>1</v>
      </c>
      <c r="B392" s="395" t="s">
        <v>134</v>
      </c>
      <c r="C392" s="404">
        <f>D392+K392+L392</f>
        <v>950</v>
      </c>
      <c r="D392" s="404">
        <f>E392+F392+G392+H392+I392+J392</f>
        <v>950</v>
      </c>
      <c r="E392" s="408">
        <v>200</v>
      </c>
      <c r="F392" s="408">
        <v>0</v>
      </c>
      <c r="G392" s="408">
        <v>0</v>
      </c>
      <c r="H392" s="408">
        <v>0</v>
      </c>
      <c r="I392" s="408">
        <v>750</v>
      </c>
      <c r="J392" s="408">
        <v>0</v>
      </c>
      <c r="K392" s="408">
        <v>0</v>
      </c>
      <c r="L392" s="408">
        <v>0</v>
      </c>
      <c r="M392" s="408" t="e">
        <f>'03'!#REF!+'04'!#REF!</f>
        <v>#REF!</v>
      </c>
      <c r="N392" s="408" t="e">
        <f t="shared" si="92"/>
        <v>#REF!</v>
      </c>
      <c r="O392" s="408" t="e">
        <f>'07'!#REF!</f>
        <v>#REF!</v>
      </c>
      <c r="P392" s="408" t="e">
        <f t="shared" si="93"/>
        <v>#REF!</v>
      </c>
    </row>
    <row r="393" spans="1:16" ht="24.75" customHeight="1" hidden="1">
      <c r="A393" s="394" t="s">
        <v>9</v>
      </c>
      <c r="B393" s="395" t="s">
        <v>135</v>
      </c>
      <c r="C393" s="404">
        <f>D393+K393+L393</f>
        <v>0</v>
      </c>
      <c r="D393" s="404">
        <f>E393+F393+G393+H393+I393+J393</f>
        <v>0</v>
      </c>
      <c r="E393" s="408">
        <v>0</v>
      </c>
      <c r="F393" s="408">
        <v>0</v>
      </c>
      <c r="G393" s="408">
        <v>0</v>
      </c>
      <c r="H393" s="408">
        <v>0</v>
      </c>
      <c r="I393" s="408">
        <v>0</v>
      </c>
      <c r="J393" s="408">
        <v>0</v>
      </c>
      <c r="K393" s="408">
        <v>0</v>
      </c>
      <c r="L393" s="408">
        <v>0</v>
      </c>
      <c r="M393" s="408" t="e">
        <f>'03'!#REF!+'04'!#REF!</f>
        <v>#REF!</v>
      </c>
      <c r="N393" s="408" t="e">
        <f t="shared" si="92"/>
        <v>#REF!</v>
      </c>
      <c r="O393" s="408" t="e">
        <f>'07'!#REF!</f>
        <v>#REF!</v>
      </c>
      <c r="P393" s="408" t="e">
        <f t="shared" si="93"/>
        <v>#REF!</v>
      </c>
    </row>
    <row r="394" spans="1:16" ht="24.75" customHeight="1" hidden="1">
      <c r="A394" s="394" t="s">
        <v>136</v>
      </c>
      <c r="B394" s="395" t="s">
        <v>137</v>
      </c>
      <c r="C394" s="404">
        <f>C395+C404</f>
        <v>6960374</v>
      </c>
      <c r="D394" s="404">
        <f aca="true" t="shared" si="94" ref="D394:L394">D395+D404</f>
        <v>1159536</v>
      </c>
      <c r="E394" s="404">
        <f t="shared" si="94"/>
        <v>331449</v>
      </c>
      <c r="F394" s="404">
        <f t="shared" si="94"/>
        <v>0</v>
      </c>
      <c r="G394" s="404">
        <f t="shared" si="94"/>
        <v>382410</v>
      </c>
      <c r="H394" s="404">
        <f t="shared" si="94"/>
        <v>109701</v>
      </c>
      <c r="I394" s="404">
        <f t="shared" si="94"/>
        <v>277601</v>
      </c>
      <c r="J394" s="404">
        <f t="shared" si="94"/>
        <v>58375</v>
      </c>
      <c r="K394" s="404">
        <f t="shared" si="94"/>
        <v>0</v>
      </c>
      <c r="L394" s="404">
        <f t="shared" si="94"/>
        <v>5800838</v>
      </c>
      <c r="M394" s="404" t="e">
        <f>'03'!#REF!+'04'!#REF!</f>
        <v>#REF!</v>
      </c>
      <c r="N394" s="404" t="e">
        <f t="shared" si="92"/>
        <v>#REF!</v>
      </c>
      <c r="O394" s="404" t="e">
        <f>'07'!#REF!</f>
        <v>#REF!</v>
      </c>
      <c r="P394" s="404" t="e">
        <f t="shared" si="93"/>
        <v>#REF!</v>
      </c>
    </row>
    <row r="395" spans="1:16" ht="24.75" customHeight="1" hidden="1">
      <c r="A395" s="394" t="s">
        <v>52</v>
      </c>
      <c r="B395" s="434" t="s">
        <v>138</v>
      </c>
      <c r="C395" s="404">
        <f>SUM(C396:C403)</f>
        <v>6284923</v>
      </c>
      <c r="D395" s="404">
        <f aca="true" t="shared" si="95" ref="D395:L395">SUM(D396:D403)</f>
        <v>484085</v>
      </c>
      <c r="E395" s="404">
        <f t="shared" si="95"/>
        <v>254828</v>
      </c>
      <c r="F395" s="404">
        <f t="shared" si="95"/>
        <v>0</v>
      </c>
      <c r="G395" s="404">
        <f t="shared" si="95"/>
        <v>83280</v>
      </c>
      <c r="H395" s="404">
        <f t="shared" si="95"/>
        <v>1201</v>
      </c>
      <c r="I395" s="404">
        <f t="shared" si="95"/>
        <v>86401</v>
      </c>
      <c r="J395" s="404">
        <f t="shared" si="95"/>
        <v>58375</v>
      </c>
      <c r="K395" s="404">
        <f t="shared" si="95"/>
        <v>0</v>
      </c>
      <c r="L395" s="404">
        <f t="shared" si="95"/>
        <v>5800838</v>
      </c>
      <c r="M395" s="404" t="e">
        <f>'03'!#REF!+'04'!#REF!</f>
        <v>#REF!</v>
      </c>
      <c r="N395" s="404" t="e">
        <f t="shared" si="92"/>
        <v>#REF!</v>
      </c>
      <c r="O395" s="404" t="e">
        <f>'07'!#REF!</f>
        <v>#REF!</v>
      </c>
      <c r="P395" s="404" t="e">
        <f t="shared" si="93"/>
        <v>#REF!</v>
      </c>
    </row>
    <row r="396" spans="1:16" ht="24.75" customHeight="1" hidden="1">
      <c r="A396" s="432" t="s">
        <v>54</v>
      </c>
      <c r="B396" s="433" t="s">
        <v>139</v>
      </c>
      <c r="C396" s="404">
        <f aca="true" t="shared" si="96" ref="C396:C404">D396+K396+L396</f>
        <v>88177</v>
      </c>
      <c r="D396" s="404">
        <f aca="true" t="shared" si="97" ref="D396:D404">E396+F396+G396+H396+I396+J396</f>
        <v>75577</v>
      </c>
      <c r="E396" s="408">
        <v>4500</v>
      </c>
      <c r="F396" s="408">
        <v>0</v>
      </c>
      <c r="G396" s="408">
        <v>10000</v>
      </c>
      <c r="H396" s="408">
        <v>1201</v>
      </c>
      <c r="I396" s="408">
        <v>1501</v>
      </c>
      <c r="J396" s="408">
        <v>58375</v>
      </c>
      <c r="K396" s="408">
        <v>0</v>
      </c>
      <c r="L396" s="408">
        <v>12600</v>
      </c>
      <c r="M396" s="408" t="e">
        <f>'03'!#REF!+'04'!#REF!</f>
        <v>#REF!</v>
      </c>
      <c r="N396" s="408" t="e">
        <f t="shared" si="92"/>
        <v>#REF!</v>
      </c>
      <c r="O396" s="408" t="e">
        <f>'07'!#REF!</f>
        <v>#REF!</v>
      </c>
      <c r="P396" s="408" t="e">
        <f t="shared" si="93"/>
        <v>#REF!</v>
      </c>
    </row>
    <row r="397" spans="1:16" ht="24.75" customHeight="1" hidden="1">
      <c r="A397" s="432" t="s">
        <v>55</v>
      </c>
      <c r="B397" s="433" t="s">
        <v>140</v>
      </c>
      <c r="C397" s="404">
        <f t="shared" si="96"/>
        <v>0</v>
      </c>
      <c r="D397" s="404">
        <f t="shared" si="97"/>
        <v>0</v>
      </c>
      <c r="E397" s="408">
        <v>0</v>
      </c>
      <c r="F397" s="408">
        <v>0</v>
      </c>
      <c r="G397" s="408">
        <v>0</v>
      </c>
      <c r="H397" s="408">
        <v>0</v>
      </c>
      <c r="I397" s="408">
        <v>0</v>
      </c>
      <c r="J397" s="408">
        <v>0</v>
      </c>
      <c r="K397" s="408">
        <v>0</v>
      </c>
      <c r="L397" s="408">
        <v>0</v>
      </c>
      <c r="M397" s="408" t="e">
        <f>'03'!#REF!+'04'!#REF!</f>
        <v>#REF!</v>
      </c>
      <c r="N397" s="408" t="e">
        <f t="shared" si="92"/>
        <v>#REF!</v>
      </c>
      <c r="O397" s="408" t="e">
        <f>'07'!#REF!</f>
        <v>#REF!</v>
      </c>
      <c r="P397" s="408" t="e">
        <f t="shared" si="93"/>
        <v>#REF!</v>
      </c>
    </row>
    <row r="398" spans="1:16" ht="24.75" customHeight="1" hidden="1">
      <c r="A398" s="432" t="s">
        <v>141</v>
      </c>
      <c r="B398" s="433" t="s">
        <v>201</v>
      </c>
      <c r="C398" s="404">
        <f t="shared" si="96"/>
        <v>4500</v>
      </c>
      <c r="D398" s="404">
        <f t="shared" si="97"/>
        <v>4500</v>
      </c>
      <c r="E398" s="408">
        <v>0</v>
      </c>
      <c r="F398" s="408">
        <v>0</v>
      </c>
      <c r="G398" s="408">
        <v>4500</v>
      </c>
      <c r="H398" s="408">
        <v>0</v>
      </c>
      <c r="I398" s="408">
        <v>0</v>
      </c>
      <c r="J398" s="408">
        <v>0</v>
      </c>
      <c r="K398" s="408">
        <v>0</v>
      </c>
      <c r="L398" s="408">
        <v>0</v>
      </c>
      <c r="M398" s="408" t="e">
        <f>'03'!#REF!</f>
        <v>#REF!</v>
      </c>
      <c r="N398" s="408" t="e">
        <f t="shared" si="92"/>
        <v>#REF!</v>
      </c>
      <c r="O398" s="408" t="e">
        <f>'07'!#REF!</f>
        <v>#REF!</v>
      </c>
      <c r="P398" s="408" t="e">
        <f t="shared" si="93"/>
        <v>#REF!</v>
      </c>
    </row>
    <row r="399" spans="1:16" ht="24.75" customHeight="1" hidden="1">
      <c r="A399" s="432" t="s">
        <v>143</v>
      </c>
      <c r="B399" s="433" t="s">
        <v>142</v>
      </c>
      <c r="C399" s="404">
        <f t="shared" si="96"/>
        <v>4418051</v>
      </c>
      <c r="D399" s="404">
        <f t="shared" si="97"/>
        <v>108583</v>
      </c>
      <c r="E399" s="408">
        <v>10903</v>
      </c>
      <c r="F399" s="408">
        <v>0</v>
      </c>
      <c r="G399" s="408">
        <v>61780</v>
      </c>
      <c r="H399" s="408">
        <v>0</v>
      </c>
      <c r="I399" s="408">
        <v>35900</v>
      </c>
      <c r="J399" s="408">
        <v>0</v>
      </c>
      <c r="K399" s="408">
        <v>0</v>
      </c>
      <c r="L399" s="408">
        <v>4309468</v>
      </c>
      <c r="M399" s="408" t="e">
        <f>'03'!#REF!+'04'!#REF!</f>
        <v>#REF!</v>
      </c>
      <c r="N399" s="408" t="e">
        <f t="shared" si="92"/>
        <v>#REF!</v>
      </c>
      <c r="O399" s="408" t="e">
        <f>'07'!#REF!</f>
        <v>#REF!</v>
      </c>
      <c r="P399" s="408" t="e">
        <f t="shared" si="93"/>
        <v>#REF!</v>
      </c>
    </row>
    <row r="400" spans="1:16" ht="24.75" customHeight="1" hidden="1">
      <c r="A400" s="432" t="s">
        <v>145</v>
      </c>
      <c r="B400" s="433" t="s">
        <v>144</v>
      </c>
      <c r="C400" s="404">
        <f t="shared" si="96"/>
        <v>50472</v>
      </c>
      <c r="D400" s="404">
        <f t="shared" si="97"/>
        <v>50472</v>
      </c>
      <c r="E400" s="408">
        <v>1472</v>
      </c>
      <c r="F400" s="408">
        <v>0</v>
      </c>
      <c r="G400" s="408">
        <v>0</v>
      </c>
      <c r="H400" s="408">
        <v>0</v>
      </c>
      <c r="I400" s="408">
        <v>49000</v>
      </c>
      <c r="J400" s="408">
        <v>0</v>
      </c>
      <c r="K400" s="408">
        <v>0</v>
      </c>
      <c r="L400" s="408">
        <v>0</v>
      </c>
      <c r="M400" s="408" t="e">
        <f>'03'!#REF!+'04'!#REF!</f>
        <v>#REF!</v>
      </c>
      <c r="N400" s="408" t="e">
        <f t="shared" si="92"/>
        <v>#REF!</v>
      </c>
      <c r="O400" s="408" t="e">
        <f>'07'!#REF!</f>
        <v>#REF!</v>
      </c>
      <c r="P400" s="408" t="e">
        <f t="shared" si="93"/>
        <v>#REF!</v>
      </c>
    </row>
    <row r="401" spans="1:16" ht="24.75" customHeight="1" hidden="1">
      <c r="A401" s="432" t="s">
        <v>147</v>
      </c>
      <c r="B401" s="433" t="s">
        <v>146</v>
      </c>
      <c r="C401" s="404">
        <f t="shared" si="96"/>
        <v>0</v>
      </c>
      <c r="D401" s="404">
        <f t="shared" si="97"/>
        <v>0</v>
      </c>
      <c r="E401" s="408">
        <v>0</v>
      </c>
      <c r="F401" s="408">
        <v>0</v>
      </c>
      <c r="G401" s="408">
        <v>0</v>
      </c>
      <c r="H401" s="408">
        <v>0</v>
      </c>
      <c r="I401" s="408">
        <v>0</v>
      </c>
      <c r="J401" s="408">
        <v>0</v>
      </c>
      <c r="K401" s="408">
        <v>0</v>
      </c>
      <c r="L401" s="408">
        <v>0</v>
      </c>
      <c r="M401" s="408" t="e">
        <f>'03'!#REF!+'04'!#REF!</f>
        <v>#REF!</v>
      </c>
      <c r="N401" s="408" t="e">
        <f t="shared" si="92"/>
        <v>#REF!</v>
      </c>
      <c r="O401" s="408" t="e">
        <f>'07'!#REF!</f>
        <v>#REF!</v>
      </c>
      <c r="P401" s="408" t="e">
        <f t="shared" si="93"/>
        <v>#REF!</v>
      </c>
    </row>
    <row r="402" spans="1:16" ht="24.75" customHeight="1" hidden="1">
      <c r="A402" s="432" t="s">
        <v>149</v>
      </c>
      <c r="B402" s="435" t="s">
        <v>148</v>
      </c>
      <c r="C402" s="404">
        <f t="shared" si="96"/>
        <v>0</v>
      </c>
      <c r="D402" s="404">
        <f t="shared" si="97"/>
        <v>0</v>
      </c>
      <c r="E402" s="408">
        <v>0</v>
      </c>
      <c r="F402" s="408">
        <v>0</v>
      </c>
      <c r="G402" s="408">
        <v>0</v>
      </c>
      <c r="H402" s="408">
        <v>0</v>
      </c>
      <c r="I402" s="408">
        <v>0</v>
      </c>
      <c r="J402" s="408">
        <v>0</v>
      </c>
      <c r="K402" s="408">
        <v>0</v>
      </c>
      <c r="L402" s="408">
        <v>0</v>
      </c>
      <c r="M402" s="408" t="e">
        <f>'03'!#REF!+'04'!#REF!</f>
        <v>#REF!</v>
      </c>
      <c r="N402" s="408" t="e">
        <f t="shared" si="92"/>
        <v>#REF!</v>
      </c>
      <c r="O402" s="408" t="e">
        <f>'07'!#REF!</f>
        <v>#REF!</v>
      </c>
      <c r="P402" s="408" t="e">
        <f t="shared" si="93"/>
        <v>#REF!</v>
      </c>
    </row>
    <row r="403" spans="1:16" ht="24.75" customHeight="1" hidden="1">
      <c r="A403" s="432" t="s">
        <v>185</v>
      </c>
      <c r="B403" s="433" t="s">
        <v>150</v>
      </c>
      <c r="C403" s="404">
        <f t="shared" si="96"/>
        <v>1723723</v>
      </c>
      <c r="D403" s="404">
        <f t="shared" si="97"/>
        <v>244953</v>
      </c>
      <c r="E403" s="408">
        <v>237953</v>
      </c>
      <c r="F403" s="408">
        <v>0</v>
      </c>
      <c r="G403" s="408">
        <v>7000</v>
      </c>
      <c r="H403" s="408">
        <v>0</v>
      </c>
      <c r="I403" s="408">
        <v>0</v>
      </c>
      <c r="J403" s="408">
        <v>0</v>
      </c>
      <c r="K403" s="408">
        <v>0</v>
      </c>
      <c r="L403" s="408">
        <v>1478770</v>
      </c>
      <c r="M403" s="408" t="e">
        <f>'03'!#REF!+'04'!#REF!</f>
        <v>#REF!</v>
      </c>
      <c r="N403" s="408" t="e">
        <f t="shared" si="92"/>
        <v>#REF!</v>
      </c>
      <c r="O403" s="408" t="e">
        <f>'07'!#REF!</f>
        <v>#REF!</v>
      </c>
      <c r="P403" s="408" t="e">
        <f t="shared" si="93"/>
        <v>#REF!</v>
      </c>
    </row>
    <row r="404" spans="1:16" ht="24.75" customHeight="1" hidden="1">
      <c r="A404" s="394" t="s">
        <v>53</v>
      </c>
      <c r="B404" s="395" t="s">
        <v>151</v>
      </c>
      <c r="C404" s="404">
        <f t="shared" si="96"/>
        <v>675451</v>
      </c>
      <c r="D404" s="404">
        <f t="shared" si="97"/>
        <v>675451</v>
      </c>
      <c r="E404" s="408">
        <v>76621</v>
      </c>
      <c r="F404" s="408">
        <v>0</v>
      </c>
      <c r="G404" s="408">
        <v>299130</v>
      </c>
      <c r="H404" s="408">
        <v>108500</v>
      </c>
      <c r="I404" s="408">
        <v>191200</v>
      </c>
      <c r="J404" s="408">
        <v>0</v>
      </c>
      <c r="K404" s="408">
        <v>0</v>
      </c>
      <c r="L404" s="408">
        <v>0</v>
      </c>
      <c r="M404" s="404" t="e">
        <f>'03'!#REF!+'04'!#REF!</f>
        <v>#REF!</v>
      </c>
      <c r="N404" s="404" t="e">
        <f t="shared" si="92"/>
        <v>#REF!</v>
      </c>
      <c r="O404" s="404" t="e">
        <f>'07'!#REF!</f>
        <v>#REF!</v>
      </c>
      <c r="P404" s="404" t="e">
        <f t="shared" si="93"/>
        <v>#REF!</v>
      </c>
    </row>
    <row r="405" spans="1:16" ht="24.75" customHeight="1" hidden="1">
      <c r="A405" s="467" t="s">
        <v>76</v>
      </c>
      <c r="B405" s="496" t="s">
        <v>214</v>
      </c>
      <c r="C405" s="480">
        <f>(C396+C397+C398)/C395</f>
        <v>0.014745924492631016</v>
      </c>
      <c r="D405" s="396">
        <f aca="true" t="shared" si="98" ref="D405:L405">(D396+D397+D398)/D395</f>
        <v>0.16541929619798176</v>
      </c>
      <c r="E405" s="415">
        <f t="shared" si="98"/>
        <v>0.017658969971902617</v>
      </c>
      <c r="F405" s="415" t="e">
        <f t="shared" si="98"/>
        <v>#DIV/0!</v>
      </c>
      <c r="G405" s="415">
        <f t="shared" si="98"/>
        <v>0.17411143131604226</v>
      </c>
      <c r="H405" s="415">
        <f t="shared" si="98"/>
        <v>1</v>
      </c>
      <c r="I405" s="415">
        <f t="shared" si="98"/>
        <v>0.01737248411476719</v>
      </c>
      <c r="J405" s="415">
        <f t="shared" si="98"/>
        <v>1</v>
      </c>
      <c r="K405" s="415" t="e">
        <f t="shared" si="98"/>
        <v>#DIV/0!</v>
      </c>
      <c r="L405" s="415">
        <f t="shared" si="98"/>
        <v>0.0021720999621089227</v>
      </c>
      <c r="M405" s="426"/>
      <c r="N405" s="497"/>
      <c r="O405" s="497"/>
      <c r="P405" s="497"/>
    </row>
    <row r="406" spans="1:16" ht="17.25" hidden="1">
      <c r="A406" s="1227" t="s">
        <v>499</v>
      </c>
      <c r="B406" s="1227"/>
      <c r="C406" s="408">
        <f>C389-C392-C393-C394</f>
        <v>0</v>
      </c>
      <c r="D406" s="408">
        <f aca="true" t="shared" si="99" ref="D406:L406">D389-D392-D393-D394</f>
        <v>0</v>
      </c>
      <c r="E406" s="408">
        <f t="shared" si="99"/>
        <v>0</v>
      </c>
      <c r="F406" s="408">
        <f t="shared" si="99"/>
        <v>0</v>
      </c>
      <c r="G406" s="408">
        <f t="shared" si="99"/>
        <v>0</v>
      </c>
      <c r="H406" s="408">
        <f t="shared" si="99"/>
        <v>0</v>
      </c>
      <c r="I406" s="408">
        <f t="shared" si="99"/>
        <v>0</v>
      </c>
      <c r="J406" s="408">
        <f t="shared" si="99"/>
        <v>0</v>
      </c>
      <c r="K406" s="408">
        <f t="shared" si="99"/>
        <v>0</v>
      </c>
      <c r="L406" s="408">
        <f t="shared" si="99"/>
        <v>0</v>
      </c>
      <c r="M406" s="426"/>
      <c r="N406" s="497"/>
      <c r="O406" s="497"/>
      <c r="P406" s="497"/>
    </row>
    <row r="407" spans="1:16" ht="17.25" hidden="1">
      <c r="A407" s="1222" t="s">
        <v>500</v>
      </c>
      <c r="B407" s="1222"/>
      <c r="C407" s="408">
        <f>C394-C395-C404</f>
        <v>0</v>
      </c>
      <c r="D407" s="408">
        <f aca="true" t="shared" si="100" ref="D407:L407">D394-D395-D404</f>
        <v>0</v>
      </c>
      <c r="E407" s="408">
        <f t="shared" si="100"/>
        <v>0</v>
      </c>
      <c r="F407" s="408">
        <f t="shared" si="100"/>
        <v>0</v>
      </c>
      <c r="G407" s="408">
        <f t="shared" si="100"/>
        <v>0</v>
      </c>
      <c r="H407" s="408">
        <f t="shared" si="100"/>
        <v>0</v>
      </c>
      <c r="I407" s="408">
        <f t="shared" si="100"/>
        <v>0</v>
      </c>
      <c r="J407" s="408">
        <f t="shared" si="100"/>
        <v>0</v>
      </c>
      <c r="K407" s="408">
        <f t="shared" si="100"/>
        <v>0</v>
      </c>
      <c r="L407" s="408">
        <f t="shared" si="100"/>
        <v>0</v>
      </c>
      <c r="M407" s="426"/>
      <c r="N407" s="497"/>
      <c r="O407" s="497"/>
      <c r="P407" s="497"/>
    </row>
    <row r="408" spans="1:16" ht="18.75" hidden="1">
      <c r="A408" s="482"/>
      <c r="B408" s="498" t="s">
        <v>520</v>
      </c>
      <c r="C408" s="498"/>
      <c r="D408" s="470"/>
      <c r="E408" s="470"/>
      <c r="F408" s="470"/>
      <c r="G408" s="1219" t="s">
        <v>520</v>
      </c>
      <c r="H408" s="1219"/>
      <c r="I408" s="1219"/>
      <c r="J408" s="1219"/>
      <c r="K408" s="1219"/>
      <c r="L408" s="1219"/>
      <c r="M408" s="485"/>
      <c r="N408" s="485"/>
      <c r="O408" s="485"/>
      <c r="P408" s="485"/>
    </row>
    <row r="409" spans="1:16" ht="18.75" hidden="1">
      <c r="A409" s="1220" t="s">
        <v>4</v>
      </c>
      <c r="B409" s="1220"/>
      <c r="C409" s="1220"/>
      <c r="D409" s="1220"/>
      <c r="E409" s="470"/>
      <c r="F409" s="470"/>
      <c r="G409" s="499"/>
      <c r="H409" s="1221" t="s">
        <v>521</v>
      </c>
      <c r="I409" s="1221"/>
      <c r="J409" s="1221"/>
      <c r="K409" s="1221"/>
      <c r="L409" s="1221"/>
      <c r="M409" s="485"/>
      <c r="N409" s="485"/>
      <c r="O409" s="485"/>
      <c r="P409" s="485"/>
    </row>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spans="1:13" ht="16.5" hidden="1">
      <c r="A426" s="1244" t="s">
        <v>33</v>
      </c>
      <c r="B426" s="1245"/>
      <c r="C426" s="481"/>
      <c r="D426" s="1246" t="s">
        <v>79</v>
      </c>
      <c r="E426" s="1246"/>
      <c r="F426" s="1246"/>
      <c r="G426" s="1246"/>
      <c r="H426" s="1246"/>
      <c r="I426" s="1246"/>
      <c r="J426" s="1246"/>
      <c r="K426" s="1247"/>
      <c r="L426" s="1247"/>
      <c r="M426" s="485"/>
    </row>
    <row r="427" spans="1:13" ht="16.5" hidden="1">
      <c r="A427" s="1210" t="s">
        <v>343</v>
      </c>
      <c r="B427" s="1210"/>
      <c r="C427" s="1210"/>
      <c r="D427" s="1246" t="s">
        <v>215</v>
      </c>
      <c r="E427" s="1246"/>
      <c r="F427" s="1246"/>
      <c r="G427" s="1246"/>
      <c r="H427" s="1246"/>
      <c r="I427" s="1246"/>
      <c r="J427" s="1246"/>
      <c r="K427" s="1248" t="s">
        <v>515</v>
      </c>
      <c r="L427" s="1248"/>
      <c r="M427" s="482"/>
    </row>
    <row r="428" spans="1:13" ht="16.5" hidden="1">
      <c r="A428" s="1210" t="s">
        <v>344</v>
      </c>
      <c r="B428" s="1210"/>
      <c r="C428" s="416"/>
      <c r="D428" s="1249" t="s">
        <v>11</v>
      </c>
      <c r="E428" s="1249"/>
      <c r="F428" s="1249"/>
      <c r="G428" s="1249"/>
      <c r="H428" s="1249"/>
      <c r="I428" s="1249"/>
      <c r="J428" s="1249"/>
      <c r="K428" s="1247"/>
      <c r="L428" s="1247"/>
      <c r="M428" s="485"/>
    </row>
    <row r="429" spans="1:13" ht="15.75" hidden="1">
      <c r="A429" s="437" t="s">
        <v>119</v>
      </c>
      <c r="B429" s="437"/>
      <c r="C429" s="422"/>
      <c r="D429" s="486"/>
      <c r="E429" s="486"/>
      <c r="F429" s="487"/>
      <c r="G429" s="487"/>
      <c r="H429" s="487"/>
      <c r="I429" s="487"/>
      <c r="J429" s="487"/>
      <c r="K429" s="1228"/>
      <c r="L429" s="1228"/>
      <c r="M429" s="482"/>
    </row>
    <row r="430" spans="1:13" ht="15.75" hidden="1">
      <c r="A430" s="486"/>
      <c r="B430" s="486" t="s">
        <v>94</v>
      </c>
      <c r="C430" s="486"/>
      <c r="D430" s="486"/>
      <c r="E430" s="486"/>
      <c r="F430" s="486"/>
      <c r="G430" s="486"/>
      <c r="H430" s="486"/>
      <c r="I430" s="486"/>
      <c r="J430" s="486"/>
      <c r="K430" s="1231"/>
      <c r="L430" s="1231"/>
      <c r="M430" s="482"/>
    </row>
    <row r="431" spans="1:13" ht="15.75" hidden="1">
      <c r="A431" s="870" t="s">
        <v>71</v>
      </c>
      <c r="B431" s="871"/>
      <c r="C431" s="1229" t="s">
        <v>38</v>
      </c>
      <c r="D431" s="1235" t="s">
        <v>338</v>
      </c>
      <c r="E431" s="1235"/>
      <c r="F431" s="1235"/>
      <c r="G431" s="1235"/>
      <c r="H431" s="1235"/>
      <c r="I431" s="1235"/>
      <c r="J431" s="1235"/>
      <c r="K431" s="1235"/>
      <c r="L431" s="1235"/>
      <c r="M431" s="485"/>
    </row>
    <row r="432" spans="1:13" ht="15.75" hidden="1">
      <c r="A432" s="872"/>
      <c r="B432" s="873"/>
      <c r="C432" s="1229"/>
      <c r="D432" s="1236" t="s">
        <v>206</v>
      </c>
      <c r="E432" s="1237"/>
      <c r="F432" s="1237"/>
      <c r="G432" s="1237"/>
      <c r="H432" s="1237"/>
      <c r="I432" s="1237"/>
      <c r="J432" s="1238"/>
      <c r="K432" s="1239" t="s">
        <v>207</v>
      </c>
      <c r="L432" s="1239" t="s">
        <v>208</v>
      </c>
      <c r="M432" s="482"/>
    </row>
    <row r="433" spans="1:13" ht="15.75" hidden="1">
      <c r="A433" s="872"/>
      <c r="B433" s="873"/>
      <c r="C433" s="1229"/>
      <c r="D433" s="1230" t="s">
        <v>37</v>
      </c>
      <c r="E433" s="1232" t="s">
        <v>7</v>
      </c>
      <c r="F433" s="1233"/>
      <c r="G433" s="1233"/>
      <c r="H433" s="1233"/>
      <c r="I433" s="1233"/>
      <c r="J433" s="1234"/>
      <c r="K433" s="1240"/>
      <c r="L433" s="1242"/>
      <c r="M433" s="482"/>
    </row>
    <row r="434" spans="1:16" ht="15.75" hidden="1">
      <c r="A434" s="1250"/>
      <c r="B434" s="1251"/>
      <c r="C434" s="1229"/>
      <c r="D434" s="1230"/>
      <c r="E434" s="488" t="s">
        <v>209</v>
      </c>
      <c r="F434" s="488" t="s">
        <v>210</v>
      </c>
      <c r="G434" s="488" t="s">
        <v>211</v>
      </c>
      <c r="H434" s="488" t="s">
        <v>212</v>
      </c>
      <c r="I434" s="488" t="s">
        <v>345</v>
      </c>
      <c r="J434" s="488" t="s">
        <v>213</v>
      </c>
      <c r="K434" s="1241"/>
      <c r="L434" s="1243"/>
      <c r="M434" s="1224" t="s">
        <v>501</v>
      </c>
      <c r="N434" s="1224"/>
      <c r="O434" s="1224"/>
      <c r="P434" s="1224"/>
    </row>
    <row r="435" spans="1:16" ht="15" hidden="1">
      <c r="A435" s="1225" t="s">
        <v>6</v>
      </c>
      <c r="B435" s="1226"/>
      <c r="C435" s="489">
        <v>1</v>
      </c>
      <c r="D435" s="490">
        <v>2</v>
      </c>
      <c r="E435" s="489">
        <v>3</v>
      </c>
      <c r="F435" s="490">
        <v>4</v>
      </c>
      <c r="G435" s="489">
        <v>5</v>
      </c>
      <c r="H435" s="490">
        <v>6</v>
      </c>
      <c r="I435" s="489">
        <v>7</v>
      </c>
      <c r="J435" s="490">
        <v>8</v>
      </c>
      <c r="K435" s="489">
        <v>9</v>
      </c>
      <c r="L435" s="490">
        <v>10</v>
      </c>
      <c r="M435" s="491" t="s">
        <v>502</v>
      </c>
      <c r="N435" s="492" t="s">
        <v>505</v>
      </c>
      <c r="O435" s="492" t="s">
        <v>503</v>
      </c>
      <c r="P435" s="492" t="s">
        <v>504</v>
      </c>
    </row>
    <row r="436" spans="1:16" ht="24.75" customHeight="1" hidden="1">
      <c r="A436" s="429" t="s">
        <v>0</v>
      </c>
      <c r="B436" s="430" t="s">
        <v>131</v>
      </c>
      <c r="C436" s="404">
        <f>C437+C438</f>
        <v>5449092</v>
      </c>
      <c r="D436" s="404">
        <f aca="true" t="shared" si="101" ref="D436:L436">D437+D438</f>
        <v>447871</v>
      </c>
      <c r="E436" s="404">
        <f t="shared" si="101"/>
        <v>262468</v>
      </c>
      <c r="F436" s="404">
        <f t="shared" si="101"/>
        <v>0</v>
      </c>
      <c r="G436" s="404">
        <f t="shared" si="101"/>
        <v>115140</v>
      </c>
      <c r="H436" s="404">
        <f t="shared" si="101"/>
        <v>16950</v>
      </c>
      <c r="I436" s="404">
        <f t="shared" si="101"/>
        <v>21311</v>
      </c>
      <c r="J436" s="404">
        <f t="shared" si="101"/>
        <v>32002</v>
      </c>
      <c r="K436" s="404">
        <f t="shared" si="101"/>
        <v>0</v>
      </c>
      <c r="L436" s="404">
        <f t="shared" si="101"/>
        <v>5001221</v>
      </c>
      <c r="M436" s="404" t="e">
        <f>'03'!#REF!+'04'!#REF!</f>
        <v>#REF!</v>
      </c>
      <c r="N436" s="404" t="e">
        <f>C436-M436</f>
        <v>#REF!</v>
      </c>
      <c r="O436" s="404" t="e">
        <f>'07'!#REF!</f>
        <v>#REF!</v>
      </c>
      <c r="P436" s="404" t="e">
        <f>C436-O436</f>
        <v>#REF!</v>
      </c>
    </row>
    <row r="437" spans="1:16" ht="24.75" customHeight="1" hidden="1">
      <c r="A437" s="432">
        <v>1</v>
      </c>
      <c r="B437" s="433" t="s">
        <v>132</v>
      </c>
      <c r="C437" s="404">
        <f>D437+K437+L437</f>
        <v>4888044</v>
      </c>
      <c r="D437" s="404">
        <f>E437+F437+G437+H437+I437+J437</f>
        <v>376330</v>
      </c>
      <c r="E437" s="408">
        <v>238379</v>
      </c>
      <c r="F437" s="408"/>
      <c r="G437" s="408">
        <v>115140</v>
      </c>
      <c r="H437" s="408">
        <v>1500</v>
      </c>
      <c r="I437" s="408">
        <v>21311</v>
      </c>
      <c r="J437" s="408"/>
      <c r="K437" s="408"/>
      <c r="L437" s="408">
        <v>4511714</v>
      </c>
      <c r="M437" s="408" t="e">
        <f>'03'!#REF!+'04'!#REF!</f>
        <v>#REF!</v>
      </c>
      <c r="N437" s="408" t="e">
        <f aca="true" t="shared" si="102" ref="N437:N451">C437-M437</f>
        <v>#REF!</v>
      </c>
      <c r="O437" s="408" t="e">
        <f>'07'!#REF!</f>
        <v>#REF!</v>
      </c>
      <c r="P437" s="408" t="e">
        <f aca="true" t="shared" si="103" ref="P437:P451">C437-O437</f>
        <v>#REF!</v>
      </c>
    </row>
    <row r="438" spans="1:16" ht="24.75" customHeight="1" hidden="1">
      <c r="A438" s="432">
        <v>2</v>
      </c>
      <c r="B438" s="433" t="s">
        <v>133</v>
      </c>
      <c r="C438" s="404">
        <f>D438+K438+L438</f>
        <v>561048</v>
      </c>
      <c r="D438" s="404">
        <f>E438+F438+G438+H438+I438+J438</f>
        <v>71541</v>
      </c>
      <c r="E438" s="408">
        <v>24089</v>
      </c>
      <c r="F438" s="408">
        <v>0</v>
      </c>
      <c r="G438" s="408">
        <v>0</v>
      </c>
      <c r="H438" s="408">
        <v>15450</v>
      </c>
      <c r="I438" s="408">
        <v>0</v>
      </c>
      <c r="J438" s="408">
        <v>32002</v>
      </c>
      <c r="K438" s="408">
        <v>0</v>
      </c>
      <c r="L438" s="408">
        <v>489507</v>
      </c>
      <c r="M438" s="408" t="e">
        <f>'03'!#REF!+'04'!#REF!</f>
        <v>#REF!</v>
      </c>
      <c r="N438" s="408" t="e">
        <f t="shared" si="102"/>
        <v>#REF!</v>
      </c>
      <c r="O438" s="408" t="e">
        <f>'07'!#REF!</f>
        <v>#REF!</v>
      </c>
      <c r="P438" s="408" t="e">
        <f t="shared" si="103"/>
        <v>#REF!</v>
      </c>
    </row>
    <row r="439" spans="1:16" ht="24.75" customHeight="1" hidden="1">
      <c r="A439" s="394" t="s">
        <v>1</v>
      </c>
      <c r="B439" s="395" t="s">
        <v>134</v>
      </c>
      <c r="C439" s="404">
        <f>D439+K439+L439</f>
        <v>200</v>
      </c>
      <c r="D439" s="404">
        <f>E439+F439+G439+H439+I439+J439</f>
        <v>200</v>
      </c>
      <c r="E439" s="408">
        <v>200</v>
      </c>
      <c r="F439" s="408">
        <v>0</v>
      </c>
      <c r="G439" s="408">
        <v>0</v>
      </c>
      <c r="H439" s="408">
        <v>0</v>
      </c>
      <c r="I439" s="408">
        <v>0</v>
      </c>
      <c r="J439" s="408">
        <v>0</v>
      </c>
      <c r="K439" s="408">
        <v>0</v>
      </c>
      <c r="L439" s="408">
        <v>0</v>
      </c>
      <c r="M439" s="408" t="e">
        <f>'03'!#REF!+'04'!#REF!</f>
        <v>#REF!</v>
      </c>
      <c r="N439" s="408" t="e">
        <f t="shared" si="102"/>
        <v>#REF!</v>
      </c>
      <c r="O439" s="408" t="e">
        <f>'07'!#REF!</f>
        <v>#REF!</v>
      </c>
      <c r="P439" s="408" t="e">
        <f t="shared" si="103"/>
        <v>#REF!</v>
      </c>
    </row>
    <row r="440" spans="1:16" ht="24.75" customHeight="1" hidden="1">
      <c r="A440" s="394" t="s">
        <v>9</v>
      </c>
      <c r="B440" s="395" t="s">
        <v>135</v>
      </c>
      <c r="C440" s="404">
        <f>D440+K440+L440</f>
        <v>0</v>
      </c>
      <c r="D440" s="404">
        <f>E440+F440+G440+H440+I440+J440</f>
        <v>0</v>
      </c>
      <c r="E440" s="408">
        <v>0</v>
      </c>
      <c r="F440" s="408">
        <v>0</v>
      </c>
      <c r="G440" s="408">
        <v>0</v>
      </c>
      <c r="H440" s="408">
        <v>0</v>
      </c>
      <c r="I440" s="408">
        <v>0</v>
      </c>
      <c r="J440" s="408">
        <v>0</v>
      </c>
      <c r="K440" s="408">
        <v>0</v>
      </c>
      <c r="L440" s="408">
        <v>0</v>
      </c>
      <c r="M440" s="408" t="e">
        <f>'03'!#REF!+'04'!#REF!</f>
        <v>#REF!</v>
      </c>
      <c r="N440" s="408" t="e">
        <f t="shared" si="102"/>
        <v>#REF!</v>
      </c>
      <c r="O440" s="408" t="e">
        <f>'07'!#REF!</f>
        <v>#REF!</v>
      </c>
      <c r="P440" s="408" t="e">
        <f t="shared" si="103"/>
        <v>#REF!</v>
      </c>
    </row>
    <row r="441" spans="1:16" ht="24.75" customHeight="1" hidden="1">
      <c r="A441" s="394" t="s">
        <v>136</v>
      </c>
      <c r="B441" s="395" t="s">
        <v>137</v>
      </c>
      <c r="C441" s="404">
        <f>C442+C451</f>
        <v>5448892</v>
      </c>
      <c r="D441" s="404">
        <f aca="true" t="shared" si="104" ref="D441:L441">D442+D451</f>
        <v>447671</v>
      </c>
      <c r="E441" s="404">
        <f t="shared" si="104"/>
        <v>262268</v>
      </c>
      <c r="F441" s="404">
        <f t="shared" si="104"/>
        <v>0</v>
      </c>
      <c r="G441" s="404">
        <f t="shared" si="104"/>
        <v>115140</v>
      </c>
      <c r="H441" s="404">
        <f t="shared" si="104"/>
        <v>16950</v>
      </c>
      <c r="I441" s="404">
        <f t="shared" si="104"/>
        <v>21311</v>
      </c>
      <c r="J441" s="404">
        <f t="shared" si="104"/>
        <v>32002</v>
      </c>
      <c r="K441" s="404">
        <f t="shared" si="104"/>
        <v>0</v>
      </c>
      <c r="L441" s="404">
        <f t="shared" si="104"/>
        <v>5001221</v>
      </c>
      <c r="M441" s="404" t="e">
        <f>'03'!#REF!+'04'!#REF!</f>
        <v>#REF!</v>
      </c>
      <c r="N441" s="404" t="e">
        <f t="shared" si="102"/>
        <v>#REF!</v>
      </c>
      <c r="O441" s="404" t="e">
        <f>'07'!#REF!</f>
        <v>#REF!</v>
      </c>
      <c r="P441" s="404" t="e">
        <f t="shared" si="103"/>
        <v>#REF!</v>
      </c>
    </row>
    <row r="442" spans="1:16" ht="24.75" customHeight="1" hidden="1">
      <c r="A442" s="394" t="s">
        <v>52</v>
      </c>
      <c r="B442" s="434" t="s">
        <v>138</v>
      </c>
      <c r="C442" s="404">
        <f>SUM(C443:C450)</f>
        <v>5109785</v>
      </c>
      <c r="D442" s="404">
        <f aca="true" t="shared" si="105" ref="D442:L442">SUM(D443:D450)</f>
        <v>108564</v>
      </c>
      <c r="E442" s="404">
        <f t="shared" si="105"/>
        <v>56612</v>
      </c>
      <c r="F442" s="404">
        <f t="shared" si="105"/>
        <v>0</v>
      </c>
      <c r="G442" s="404">
        <f t="shared" si="105"/>
        <v>4500</v>
      </c>
      <c r="H442" s="404">
        <f t="shared" si="105"/>
        <v>15450</v>
      </c>
      <c r="I442" s="404">
        <f t="shared" si="105"/>
        <v>0</v>
      </c>
      <c r="J442" s="404">
        <f t="shared" si="105"/>
        <v>32002</v>
      </c>
      <c r="K442" s="404">
        <f t="shared" si="105"/>
        <v>0</v>
      </c>
      <c r="L442" s="404">
        <f t="shared" si="105"/>
        <v>5001221</v>
      </c>
      <c r="M442" s="404" t="e">
        <f>'03'!#REF!+'04'!#REF!</f>
        <v>#REF!</v>
      </c>
      <c r="N442" s="404" t="e">
        <f t="shared" si="102"/>
        <v>#REF!</v>
      </c>
      <c r="O442" s="404" t="e">
        <f>'07'!#REF!</f>
        <v>#REF!</v>
      </c>
      <c r="P442" s="404" t="e">
        <f t="shared" si="103"/>
        <v>#REF!</v>
      </c>
    </row>
    <row r="443" spans="1:16" ht="24.75" customHeight="1" hidden="1">
      <c r="A443" s="432" t="s">
        <v>54</v>
      </c>
      <c r="B443" s="433" t="s">
        <v>139</v>
      </c>
      <c r="C443" s="404">
        <f aca="true" t="shared" si="106" ref="C443:C451">D443+K443+L443</f>
        <v>96608</v>
      </c>
      <c r="D443" s="404">
        <f aca="true" t="shared" si="107" ref="D443:D451">E443+F443+G443+H443+I443+J443</f>
        <v>53844</v>
      </c>
      <c r="E443" s="408">
        <v>9692</v>
      </c>
      <c r="F443" s="408">
        <v>0</v>
      </c>
      <c r="G443" s="408">
        <v>0</v>
      </c>
      <c r="H443" s="408">
        <v>12150</v>
      </c>
      <c r="I443" s="408">
        <v>0</v>
      </c>
      <c r="J443" s="408">
        <v>32002</v>
      </c>
      <c r="K443" s="408">
        <v>0</v>
      </c>
      <c r="L443" s="408">
        <v>42764</v>
      </c>
      <c r="M443" s="408" t="e">
        <f>'03'!#REF!+'04'!#REF!</f>
        <v>#REF!</v>
      </c>
      <c r="N443" s="408" t="e">
        <f t="shared" si="102"/>
        <v>#REF!</v>
      </c>
      <c r="O443" s="408" t="e">
        <f>'07'!#REF!</f>
        <v>#REF!</v>
      </c>
      <c r="P443" s="408" t="e">
        <f t="shared" si="103"/>
        <v>#REF!</v>
      </c>
    </row>
    <row r="444" spans="1:16" ht="24.75" customHeight="1" hidden="1">
      <c r="A444" s="432" t="s">
        <v>55</v>
      </c>
      <c r="B444" s="433" t="s">
        <v>140</v>
      </c>
      <c r="C444" s="404">
        <f t="shared" si="106"/>
        <v>0</v>
      </c>
      <c r="D444" s="404">
        <f t="shared" si="107"/>
        <v>0</v>
      </c>
      <c r="E444" s="408">
        <v>0</v>
      </c>
      <c r="F444" s="408">
        <v>0</v>
      </c>
      <c r="G444" s="408">
        <v>0</v>
      </c>
      <c r="H444" s="408">
        <v>0</v>
      </c>
      <c r="I444" s="408">
        <v>0</v>
      </c>
      <c r="J444" s="408">
        <v>0</v>
      </c>
      <c r="K444" s="408">
        <v>0</v>
      </c>
      <c r="L444" s="408">
        <v>0</v>
      </c>
      <c r="M444" s="408" t="e">
        <f>'03'!#REF!+'04'!#REF!</f>
        <v>#REF!</v>
      </c>
      <c r="N444" s="408" t="e">
        <f t="shared" si="102"/>
        <v>#REF!</v>
      </c>
      <c r="O444" s="408" t="e">
        <f>'07'!#REF!</f>
        <v>#REF!</v>
      </c>
      <c r="P444" s="408" t="e">
        <f t="shared" si="103"/>
        <v>#REF!</v>
      </c>
    </row>
    <row r="445" spans="1:16" ht="24.75" customHeight="1" hidden="1">
      <c r="A445" s="432" t="s">
        <v>141</v>
      </c>
      <c r="B445" s="433" t="s">
        <v>201</v>
      </c>
      <c r="C445" s="404">
        <f t="shared" si="106"/>
        <v>0</v>
      </c>
      <c r="D445" s="404">
        <f t="shared" si="107"/>
        <v>0</v>
      </c>
      <c r="E445" s="408">
        <v>0</v>
      </c>
      <c r="F445" s="408">
        <v>0</v>
      </c>
      <c r="G445" s="408">
        <v>0</v>
      </c>
      <c r="H445" s="408">
        <v>0</v>
      </c>
      <c r="I445" s="408">
        <v>0</v>
      </c>
      <c r="J445" s="408">
        <v>0</v>
      </c>
      <c r="K445" s="408">
        <v>0</v>
      </c>
      <c r="L445" s="408">
        <v>0</v>
      </c>
      <c r="M445" s="408" t="e">
        <f>'03'!#REF!</f>
        <v>#REF!</v>
      </c>
      <c r="N445" s="408" t="e">
        <f t="shared" si="102"/>
        <v>#REF!</v>
      </c>
      <c r="O445" s="408" t="e">
        <f>'07'!#REF!</f>
        <v>#REF!</v>
      </c>
      <c r="P445" s="408" t="e">
        <f t="shared" si="103"/>
        <v>#REF!</v>
      </c>
    </row>
    <row r="446" spans="1:16" ht="24.75" customHeight="1" hidden="1">
      <c r="A446" s="432" t="s">
        <v>143</v>
      </c>
      <c r="B446" s="433" t="s">
        <v>142</v>
      </c>
      <c r="C446" s="404">
        <f t="shared" si="106"/>
        <v>539464</v>
      </c>
      <c r="D446" s="404">
        <f t="shared" si="107"/>
        <v>54720</v>
      </c>
      <c r="E446" s="408">
        <v>46920</v>
      </c>
      <c r="F446" s="408"/>
      <c r="G446" s="408">
        <v>4500</v>
      </c>
      <c r="H446" s="408">
        <v>3300</v>
      </c>
      <c r="I446" s="408">
        <v>0</v>
      </c>
      <c r="J446" s="408">
        <v>0</v>
      </c>
      <c r="K446" s="408">
        <v>0</v>
      </c>
      <c r="L446" s="408">
        <v>484744</v>
      </c>
      <c r="M446" s="408" t="e">
        <f>'03'!#REF!+'04'!#REF!</f>
        <v>#REF!</v>
      </c>
      <c r="N446" s="408" t="e">
        <f t="shared" si="102"/>
        <v>#REF!</v>
      </c>
      <c r="O446" s="408" t="e">
        <f>'07'!#REF!</f>
        <v>#REF!</v>
      </c>
      <c r="P446" s="408" t="e">
        <f t="shared" si="103"/>
        <v>#REF!</v>
      </c>
    </row>
    <row r="447" spans="1:16" ht="24.75" customHeight="1" hidden="1">
      <c r="A447" s="432" t="s">
        <v>145</v>
      </c>
      <c r="B447" s="433" t="s">
        <v>144</v>
      </c>
      <c r="C447" s="404">
        <f t="shared" si="106"/>
        <v>1936348</v>
      </c>
      <c r="D447" s="404">
        <f t="shared" si="107"/>
        <v>0</v>
      </c>
      <c r="E447" s="408">
        <v>0</v>
      </c>
      <c r="F447" s="408">
        <v>0</v>
      </c>
      <c r="G447" s="408">
        <v>0</v>
      </c>
      <c r="H447" s="408">
        <v>0</v>
      </c>
      <c r="I447" s="408">
        <v>0</v>
      </c>
      <c r="J447" s="408">
        <v>0</v>
      </c>
      <c r="K447" s="408">
        <v>0</v>
      </c>
      <c r="L447" s="408">
        <v>1936348</v>
      </c>
      <c r="M447" s="408" t="e">
        <f>'03'!#REF!+'04'!#REF!</f>
        <v>#REF!</v>
      </c>
      <c r="N447" s="408" t="e">
        <f t="shared" si="102"/>
        <v>#REF!</v>
      </c>
      <c r="O447" s="408" t="e">
        <f>'07'!#REF!</f>
        <v>#REF!</v>
      </c>
      <c r="P447" s="408" t="e">
        <f t="shared" si="103"/>
        <v>#REF!</v>
      </c>
    </row>
    <row r="448" spans="1:16" ht="24.75" customHeight="1" hidden="1">
      <c r="A448" s="432" t="s">
        <v>147</v>
      </c>
      <c r="B448" s="433" t="s">
        <v>146</v>
      </c>
      <c r="C448" s="404">
        <f t="shared" si="106"/>
        <v>0</v>
      </c>
      <c r="D448" s="404">
        <f t="shared" si="107"/>
        <v>0</v>
      </c>
      <c r="E448" s="408">
        <v>0</v>
      </c>
      <c r="F448" s="408">
        <v>0</v>
      </c>
      <c r="G448" s="408">
        <v>0</v>
      </c>
      <c r="H448" s="408">
        <v>0</v>
      </c>
      <c r="I448" s="408">
        <v>0</v>
      </c>
      <c r="J448" s="408">
        <v>0</v>
      </c>
      <c r="K448" s="408">
        <v>0</v>
      </c>
      <c r="L448" s="408">
        <v>0</v>
      </c>
      <c r="M448" s="408" t="e">
        <f>'03'!#REF!+'04'!#REF!</f>
        <v>#REF!</v>
      </c>
      <c r="N448" s="408" t="e">
        <f t="shared" si="102"/>
        <v>#REF!</v>
      </c>
      <c r="O448" s="408" t="e">
        <f>'07'!#REF!</f>
        <v>#REF!</v>
      </c>
      <c r="P448" s="408" t="e">
        <f t="shared" si="103"/>
        <v>#REF!</v>
      </c>
    </row>
    <row r="449" spans="1:16" ht="24.75" customHeight="1" hidden="1">
      <c r="A449" s="432" t="s">
        <v>149</v>
      </c>
      <c r="B449" s="435" t="s">
        <v>148</v>
      </c>
      <c r="C449" s="404">
        <f t="shared" si="106"/>
        <v>0</v>
      </c>
      <c r="D449" s="404">
        <f t="shared" si="107"/>
        <v>0</v>
      </c>
      <c r="E449" s="408">
        <v>0</v>
      </c>
      <c r="F449" s="408">
        <v>0</v>
      </c>
      <c r="G449" s="408">
        <v>0</v>
      </c>
      <c r="H449" s="408">
        <v>0</v>
      </c>
      <c r="I449" s="408">
        <v>0</v>
      </c>
      <c r="J449" s="408">
        <v>0</v>
      </c>
      <c r="K449" s="408">
        <v>0</v>
      </c>
      <c r="L449" s="408">
        <v>0</v>
      </c>
      <c r="M449" s="408" t="e">
        <f>'03'!#REF!+'04'!#REF!</f>
        <v>#REF!</v>
      </c>
      <c r="N449" s="408" t="e">
        <f t="shared" si="102"/>
        <v>#REF!</v>
      </c>
      <c r="O449" s="408" t="e">
        <f>'07'!#REF!</f>
        <v>#REF!</v>
      </c>
      <c r="P449" s="408" t="e">
        <f t="shared" si="103"/>
        <v>#REF!</v>
      </c>
    </row>
    <row r="450" spans="1:16" ht="24.75" customHeight="1" hidden="1">
      <c r="A450" s="432" t="s">
        <v>185</v>
      </c>
      <c r="B450" s="433" t="s">
        <v>150</v>
      </c>
      <c r="C450" s="404">
        <f t="shared" si="106"/>
        <v>2537365</v>
      </c>
      <c r="D450" s="404">
        <f t="shared" si="107"/>
        <v>0</v>
      </c>
      <c r="E450" s="408">
        <v>0</v>
      </c>
      <c r="F450" s="408">
        <v>0</v>
      </c>
      <c r="G450" s="408">
        <v>0</v>
      </c>
      <c r="H450" s="408">
        <v>0</v>
      </c>
      <c r="I450" s="408">
        <v>0</v>
      </c>
      <c r="J450" s="408">
        <v>0</v>
      </c>
      <c r="K450" s="408">
        <v>0</v>
      </c>
      <c r="L450" s="408">
        <v>2537365</v>
      </c>
      <c r="M450" s="408" t="e">
        <f>'03'!#REF!+'04'!#REF!</f>
        <v>#REF!</v>
      </c>
      <c r="N450" s="408" t="e">
        <f t="shared" si="102"/>
        <v>#REF!</v>
      </c>
      <c r="O450" s="408" t="e">
        <f>'07'!#REF!</f>
        <v>#REF!</v>
      </c>
      <c r="P450" s="408" t="e">
        <f t="shared" si="103"/>
        <v>#REF!</v>
      </c>
    </row>
    <row r="451" spans="1:16" ht="24.75" customHeight="1" hidden="1">
      <c r="A451" s="394" t="s">
        <v>53</v>
      </c>
      <c r="B451" s="395" t="s">
        <v>151</v>
      </c>
      <c r="C451" s="404">
        <f t="shared" si="106"/>
        <v>339107</v>
      </c>
      <c r="D451" s="404">
        <f t="shared" si="107"/>
        <v>339107</v>
      </c>
      <c r="E451" s="408">
        <v>205656</v>
      </c>
      <c r="F451" s="408">
        <v>0</v>
      </c>
      <c r="G451" s="408">
        <v>110640</v>
      </c>
      <c r="H451" s="408">
        <v>1500</v>
      </c>
      <c r="I451" s="408">
        <v>21311</v>
      </c>
      <c r="J451" s="408">
        <v>0</v>
      </c>
      <c r="K451" s="408">
        <v>0</v>
      </c>
      <c r="L451" s="408">
        <v>0</v>
      </c>
      <c r="M451" s="404" t="e">
        <f>'03'!#REF!+'04'!#REF!</f>
        <v>#REF!</v>
      </c>
      <c r="N451" s="404" t="e">
        <f t="shared" si="102"/>
        <v>#REF!</v>
      </c>
      <c r="O451" s="404" t="e">
        <f>'07'!#REF!</f>
        <v>#REF!</v>
      </c>
      <c r="P451" s="404" t="e">
        <f t="shared" si="103"/>
        <v>#REF!</v>
      </c>
    </row>
    <row r="452" spans="1:16" ht="24.75" customHeight="1" hidden="1">
      <c r="A452" s="467" t="s">
        <v>76</v>
      </c>
      <c r="B452" s="496" t="s">
        <v>214</v>
      </c>
      <c r="C452" s="480">
        <f>(C443+C444+C445)/C442</f>
        <v>0.0189064706244979</v>
      </c>
      <c r="D452" s="396">
        <f aca="true" t="shared" si="108" ref="D452:L452">(D443+D444+D445)/D442</f>
        <v>0.4959655134298663</v>
      </c>
      <c r="E452" s="415">
        <f t="shared" si="108"/>
        <v>0.1712004522009468</v>
      </c>
      <c r="F452" s="415" t="e">
        <f t="shared" si="108"/>
        <v>#DIV/0!</v>
      </c>
      <c r="G452" s="415">
        <f t="shared" si="108"/>
        <v>0</v>
      </c>
      <c r="H452" s="415">
        <f t="shared" si="108"/>
        <v>0.7864077669902912</v>
      </c>
      <c r="I452" s="415" t="e">
        <f t="shared" si="108"/>
        <v>#DIV/0!</v>
      </c>
      <c r="J452" s="415">
        <f t="shared" si="108"/>
        <v>1</v>
      </c>
      <c r="K452" s="415" t="e">
        <f t="shared" si="108"/>
        <v>#DIV/0!</v>
      </c>
      <c r="L452" s="415">
        <f t="shared" si="108"/>
        <v>0.008550711916150077</v>
      </c>
      <c r="M452" s="426"/>
      <c r="N452" s="497"/>
      <c r="O452" s="497"/>
      <c r="P452" s="497"/>
    </row>
    <row r="453" spans="1:16" ht="17.25" hidden="1">
      <c r="A453" s="1227" t="s">
        <v>499</v>
      </c>
      <c r="B453" s="1227"/>
      <c r="C453" s="408">
        <f>C436-C439-C440-C441</f>
        <v>0</v>
      </c>
      <c r="D453" s="408">
        <f aca="true" t="shared" si="109" ref="D453:L453">D436-D439-D440-D441</f>
        <v>0</v>
      </c>
      <c r="E453" s="408">
        <f t="shared" si="109"/>
        <v>0</v>
      </c>
      <c r="F453" s="408">
        <f t="shared" si="109"/>
        <v>0</v>
      </c>
      <c r="G453" s="408">
        <f t="shared" si="109"/>
        <v>0</v>
      </c>
      <c r="H453" s="408">
        <f t="shared" si="109"/>
        <v>0</v>
      </c>
      <c r="I453" s="408">
        <f t="shared" si="109"/>
        <v>0</v>
      </c>
      <c r="J453" s="408">
        <f t="shared" si="109"/>
        <v>0</v>
      </c>
      <c r="K453" s="408">
        <f t="shared" si="109"/>
        <v>0</v>
      </c>
      <c r="L453" s="408">
        <f t="shared" si="109"/>
        <v>0</v>
      </c>
      <c r="M453" s="426"/>
      <c r="N453" s="497"/>
      <c r="O453" s="497"/>
      <c r="P453" s="497"/>
    </row>
    <row r="454" spans="1:16" ht="17.25" hidden="1">
      <c r="A454" s="1222" t="s">
        <v>500</v>
      </c>
      <c r="B454" s="1222"/>
      <c r="C454" s="408">
        <f>C441-C442-C451</f>
        <v>0</v>
      </c>
      <c r="D454" s="408">
        <f aca="true" t="shared" si="110" ref="D454:L454">D441-D442-D451</f>
        <v>0</v>
      </c>
      <c r="E454" s="408">
        <f t="shared" si="110"/>
        <v>0</v>
      </c>
      <c r="F454" s="408">
        <f t="shared" si="110"/>
        <v>0</v>
      </c>
      <c r="G454" s="408">
        <f t="shared" si="110"/>
        <v>0</v>
      </c>
      <c r="H454" s="408">
        <f t="shared" si="110"/>
        <v>0</v>
      </c>
      <c r="I454" s="408">
        <f t="shared" si="110"/>
        <v>0</v>
      </c>
      <c r="J454" s="408">
        <f t="shared" si="110"/>
        <v>0</v>
      </c>
      <c r="K454" s="408">
        <f t="shared" si="110"/>
        <v>0</v>
      </c>
      <c r="L454" s="408">
        <f t="shared" si="110"/>
        <v>0</v>
      </c>
      <c r="M454" s="426"/>
      <c r="N454" s="497"/>
      <c r="O454" s="497"/>
      <c r="P454" s="497"/>
    </row>
    <row r="455" spans="1:16" ht="18.75" hidden="1">
      <c r="A455" s="482"/>
      <c r="B455" s="498" t="s">
        <v>520</v>
      </c>
      <c r="C455" s="498"/>
      <c r="D455" s="470"/>
      <c r="E455" s="470"/>
      <c r="F455" s="470"/>
      <c r="G455" s="1219" t="s">
        <v>520</v>
      </c>
      <c r="H455" s="1219"/>
      <c r="I455" s="1219"/>
      <c r="J455" s="1219"/>
      <c r="K455" s="1219"/>
      <c r="L455" s="1219"/>
      <c r="M455" s="485"/>
      <c r="N455" s="485"/>
      <c r="O455" s="485"/>
      <c r="P455" s="485"/>
    </row>
    <row r="456" spans="1:16" ht="18.75" hidden="1">
      <c r="A456" s="1220" t="s">
        <v>4</v>
      </c>
      <c r="B456" s="1220"/>
      <c r="C456" s="1220"/>
      <c r="D456" s="1220"/>
      <c r="E456" s="470"/>
      <c r="F456" s="470"/>
      <c r="G456" s="499"/>
      <c r="H456" s="1221" t="s">
        <v>521</v>
      </c>
      <c r="I456" s="1221"/>
      <c r="J456" s="1221"/>
      <c r="K456" s="1221"/>
      <c r="L456" s="1221"/>
      <c r="M456" s="485"/>
      <c r="N456" s="485"/>
      <c r="O456" s="485"/>
      <c r="P456" s="485"/>
    </row>
    <row r="457" ht="15" hidden="1"/>
    <row r="458" ht="15" hidden="1"/>
    <row r="459" ht="15" hidden="1"/>
    <row r="460" ht="15" hidden="1"/>
    <row r="461" ht="15" hidden="1"/>
    <row r="462" ht="15" hidden="1"/>
    <row r="463" ht="15" hidden="1"/>
    <row r="464" ht="15" hidden="1"/>
    <row r="465" ht="15" hidden="1"/>
    <row r="466" ht="15" hidden="1"/>
    <row r="467" ht="15" hidden="1"/>
    <row r="468" spans="1:13" ht="16.5" hidden="1">
      <c r="A468" s="1244" t="s">
        <v>33</v>
      </c>
      <c r="B468" s="1245"/>
      <c r="C468" s="481"/>
      <c r="D468" s="1246" t="s">
        <v>79</v>
      </c>
      <c r="E468" s="1246"/>
      <c r="F468" s="1246"/>
      <c r="G468" s="1246"/>
      <c r="H468" s="1246"/>
      <c r="I468" s="1246"/>
      <c r="J468" s="1246"/>
      <c r="K468" s="1247"/>
      <c r="L468" s="1247"/>
      <c r="M468" s="485"/>
    </row>
    <row r="469" spans="1:13" ht="16.5" hidden="1">
      <c r="A469" s="1210" t="s">
        <v>343</v>
      </c>
      <c r="B469" s="1210"/>
      <c r="C469" s="1210"/>
      <c r="D469" s="1246" t="s">
        <v>215</v>
      </c>
      <c r="E469" s="1246"/>
      <c r="F469" s="1246"/>
      <c r="G469" s="1246"/>
      <c r="H469" s="1246"/>
      <c r="I469" s="1246"/>
      <c r="J469" s="1246"/>
      <c r="K469" s="1248" t="s">
        <v>516</v>
      </c>
      <c r="L469" s="1248"/>
      <c r="M469" s="482"/>
    </row>
    <row r="470" spans="1:13" ht="16.5" hidden="1">
      <c r="A470" s="1210" t="s">
        <v>344</v>
      </c>
      <c r="B470" s="1210"/>
      <c r="C470" s="416"/>
      <c r="D470" s="1249" t="s">
        <v>11</v>
      </c>
      <c r="E470" s="1249"/>
      <c r="F470" s="1249"/>
      <c r="G470" s="1249"/>
      <c r="H470" s="1249"/>
      <c r="I470" s="1249"/>
      <c r="J470" s="1249"/>
      <c r="K470" s="1247"/>
      <c r="L470" s="1247"/>
      <c r="M470" s="485"/>
    </row>
    <row r="471" spans="1:13" ht="15.75" hidden="1">
      <c r="A471" s="437" t="s">
        <v>119</v>
      </c>
      <c r="B471" s="437"/>
      <c r="C471" s="422"/>
      <c r="D471" s="486"/>
      <c r="E471" s="486"/>
      <c r="F471" s="487"/>
      <c r="G471" s="487"/>
      <c r="H471" s="487"/>
      <c r="I471" s="487"/>
      <c r="J471" s="487"/>
      <c r="K471" s="1228"/>
      <c r="L471" s="1228"/>
      <c r="M471" s="482"/>
    </row>
    <row r="472" spans="1:13" ht="15.75" hidden="1">
      <c r="A472" s="486"/>
      <c r="B472" s="486" t="s">
        <v>94</v>
      </c>
      <c r="C472" s="486"/>
      <c r="D472" s="486"/>
      <c r="E472" s="486"/>
      <c r="F472" s="486"/>
      <c r="G472" s="486"/>
      <c r="H472" s="486"/>
      <c r="I472" s="486"/>
      <c r="J472" s="486"/>
      <c r="K472" s="1231"/>
      <c r="L472" s="1231"/>
      <c r="M472" s="482"/>
    </row>
    <row r="473" spans="1:13" ht="15.75" hidden="1">
      <c r="A473" s="870" t="s">
        <v>71</v>
      </c>
      <c r="B473" s="871"/>
      <c r="C473" s="1229" t="s">
        <v>38</v>
      </c>
      <c r="D473" s="1235" t="s">
        <v>338</v>
      </c>
      <c r="E473" s="1235"/>
      <c r="F473" s="1235"/>
      <c r="G473" s="1235"/>
      <c r="H473" s="1235"/>
      <c r="I473" s="1235"/>
      <c r="J473" s="1235"/>
      <c r="K473" s="1235"/>
      <c r="L473" s="1235"/>
      <c r="M473" s="485"/>
    </row>
    <row r="474" spans="1:13" ht="15.75" hidden="1">
      <c r="A474" s="872"/>
      <c r="B474" s="873"/>
      <c r="C474" s="1229"/>
      <c r="D474" s="1236" t="s">
        <v>206</v>
      </c>
      <c r="E474" s="1237"/>
      <c r="F474" s="1237"/>
      <c r="G474" s="1237"/>
      <c r="H474" s="1237"/>
      <c r="I474" s="1237"/>
      <c r="J474" s="1238"/>
      <c r="K474" s="1239" t="s">
        <v>207</v>
      </c>
      <c r="L474" s="1239" t="s">
        <v>208</v>
      </c>
      <c r="M474" s="482"/>
    </row>
    <row r="475" spans="1:13" ht="15.75" hidden="1">
      <c r="A475" s="872"/>
      <c r="B475" s="873"/>
      <c r="C475" s="1229"/>
      <c r="D475" s="1230" t="s">
        <v>37</v>
      </c>
      <c r="E475" s="1232" t="s">
        <v>7</v>
      </c>
      <c r="F475" s="1233"/>
      <c r="G475" s="1233"/>
      <c r="H475" s="1233"/>
      <c r="I475" s="1233"/>
      <c r="J475" s="1234"/>
      <c r="K475" s="1240"/>
      <c r="L475" s="1242"/>
      <c r="M475" s="482"/>
    </row>
    <row r="476" spans="1:16" ht="15.75" hidden="1">
      <c r="A476" s="1250"/>
      <c r="B476" s="1251"/>
      <c r="C476" s="1229"/>
      <c r="D476" s="1230"/>
      <c r="E476" s="488" t="s">
        <v>209</v>
      </c>
      <c r="F476" s="488" t="s">
        <v>210</v>
      </c>
      <c r="G476" s="488" t="s">
        <v>211</v>
      </c>
      <c r="H476" s="488" t="s">
        <v>212</v>
      </c>
      <c r="I476" s="488" t="s">
        <v>345</v>
      </c>
      <c r="J476" s="488" t="s">
        <v>213</v>
      </c>
      <c r="K476" s="1241"/>
      <c r="L476" s="1243"/>
      <c r="M476" s="1224" t="s">
        <v>501</v>
      </c>
      <c r="N476" s="1224"/>
      <c r="O476" s="1224"/>
      <c r="P476" s="1224"/>
    </row>
    <row r="477" spans="1:16" ht="15" hidden="1">
      <c r="A477" s="1225" t="s">
        <v>6</v>
      </c>
      <c r="B477" s="1226"/>
      <c r="C477" s="489">
        <v>1</v>
      </c>
      <c r="D477" s="490">
        <v>2</v>
      </c>
      <c r="E477" s="489">
        <v>3</v>
      </c>
      <c r="F477" s="490">
        <v>4</v>
      </c>
      <c r="G477" s="489">
        <v>5</v>
      </c>
      <c r="H477" s="490">
        <v>6</v>
      </c>
      <c r="I477" s="489">
        <v>7</v>
      </c>
      <c r="J477" s="490">
        <v>8</v>
      </c>
      <c r="K477" s="489">
        <v>9</v>
      </c>
      <c r="L477" s="490">
        <v>10</v>
      </c>
      <c r="M477" s="491" t="s">
        <v>502</v>
      </c>
      <c r="N477" s="492" t="s">
        <v>505</v>
      </c>
      <c r="O477" s="492" t="s">
        <v>503</v>
      </c>
      <c r="P477" s="492" t="s">
        <v>504</v>
      </c>
    </row>
    <row r="478" spans="1:16" ht="24.75" customHeight="1" hidden="1">
      <c r="A478" s="429" t="s">
        <v>0</v>
      </c>
      <c r="B478" s="430" t="s">
        <v>131</v>
      </c>
      <c r="C478" s="404">
        <f>C479+C480</f>
        <v>922525</v>
      </c>
      <c r="D478" s="404">
        <f aca="true" t="shared" si="111" ref="D478:L478">D479+D480</f>
        <v>186914</v>
      </c>
      <c r="E478" s="404">
        <f t="shared" si="111"/>
        <v>67241</v>
      </c>
      <c r="F478" s="404">
        <f t="shared" si="111"/>
        <v>0</v>
      </c>
      <c r="G478" s="404">
        <f t="shared" si="111"/>
        <v>33200</v>
      </c>
      <c r="H478" s="404">
        <f t="shared" si="111"/>
        <v>8506</v>
      </c>
      <c r="I478" s="404">
        <f t="shared" si="111"/>
        <v>63550</v>
      </c>
      <c r="J478" s="404">
        <f t="shared" si="111"/>
        <v>14417</v>
      </c>
      <c r="K478" s="404">
        <f t="shared" si="111"/>
        <v>28000</v>
      </c>
      <c r="L478" s="404">
        <f t="shared" si="111"/>
        <v>707611</v>
      </c>
      <c r="M478" s="404" t="e">
        <f>'03'!#REF!+'04'!#REF!</f>
        <v>#REF!</v>
      </c>
      <c r="N478" s="404" t="e">
        <f>C478-M478</f>
        <v>#REF!</v>
      </c>
      <c r="O478" s="404" t="e">
        <f>'07'!#REF!</f>
        <v>#REF!</v>
      </c>
      <c r="P478" s="404" t="e">
        <f>C478-O478</f>
        <v>#REF!</v>
      </c>
    </row>
    <row r="479" spans="1:16" ht="24.75" customHeight="1" hidden="1">
      <c r="A479" s="432">
        <v>1</v>
      </c>
      <c r="B479" s="433" t="s">
        <v>132</v>
      </c>
      <c r="C479" s="404">
        <f>D479+K479+L479</f>
        <v>642794</v>
      </c>
      <c r="D479" s="404">
        <f>E479+F479+G479+H479+I479+J479</f>
        <v>146594</v>
      </c>
      <c r="E479" s="408">
        <v>52394</v>
      </c>
      <c r="F479" s="408"/>
      <c r="G479" s="408">
        <v>33200</v>
      </c>
      <c r="H479" s="408"/>
      <c r="I479" s="408">
        <v>61000</v>
      </c>
      <c r="J479" s="408"/>
      <c r="K479" s="408"/>
      <c r="L479" s="408">
        <v>496200</v>
      </c>
      <c r="M479" s="408" t="e">
        <f>'03'!#REF!+'04'!#REF!</f>
        <v>#REF!</v>
      </c>
      <c r="N479" s="408" t="e">
        <f aca="true" t="shared" si="112" ref="N479:N493">C479-M479</f>
        <v>#REF!</v>
      </c>
      <c r="O479" s="408" t="e">
        <f>'07'!#REF!</f>
        <v>#REF!</v>
      </c>
      <c r="P479" s="408" t="e">
        <f aca="true" t="shared" si="113" ref="P479:P493">C479-O479</f>
        <v>#REF!</v>
      </c>
    </row>
    <row r="480" spans="1:16" ht="24.75" customHeight="1" hidden="1">
      <c r="A480" s="432">
        <v>2</v>
      </c>
      <c r="B480" s="433" t="s">
        <v>133</v>
      </c>
      <c r="C480" s="404">
        <f>D480+K480+L480</f>
        <v>279731</v>
      </c>
      <c r="D480" s="404">
        <f>E480+F480+G480+H480+I480+J480</f>
        <v>40320</v>
      </c>
      <c r="E480" s="408">
        <v>14847</v>
      </c>
      <c r="F480" s="408"/>
      <c r="G480" s="408"/>
      <c r="H480" s="408">
        <v>8506</v>
      </c>
      <c r="I480" s="408">
        <v>2550</v>
      </c>
      <c r="J480" s="408">
        <v>14417</v>
      </c>
      <c r="K480" s="408">
        <v>28000</v>
      </c>
      <c r="L480" s="408">
        <v>211411</v>
      </c>
      <c r="M480" s="408" t="e">
        <f>'03'!#REF!+'04'!#REF!</f>
        <v>#REF!</v>
      </c>
      <c r="N480" s="408" t="e">
        <f t="shared" si="112"/>
        <v>#REF!</v>
      </c>
      <c r="O480" s="408" t="e">
        <f>'07'!#REF!</f>
        <v>#REF!</v>
      </c>
      <c r="P480" s="408" t="e">
        <f t="shared" si="113"/>
        <v>#REF!</v>
      </c>
    </row>
    <row r="481" spans="1:16" ht="24.75" customHeight="1" hidden="1">
      <c r="A481" s="394" t="s">
        <v>1</v>
      </c>
      <c r="B481" s="395" t="s">
        <v>134</v>
      </c>
      <c r="C481" s="404">
        <f>D481+K481+L481</f>
        <v>950</v>
      </c>
      <c r="D481" s="404">
        <f>E481+F481+G481+H481+I481+J481</f>
        <v>950</v>
      </c>
      <c r="E481" s="408">
        <v>650</v>
      </c>
      <c r="F481" s="408"/>
      <c r="G481" s="408"/>
      <c r="H481" s="408"/>
      <c r="I481" s="408">
        <v>300</v>
      </c>
      <c r="J481" s="408"/>
      <c r="K481" s="408"/>
      <c r="L481" s="408"/>
      <c r="M481" s="408" t="e">
        <f>'03'!#REF!+'04'!#REF!</f>
        <v>#REF!</v>
      </c>
      <c r="N481" s="408" t="e">
        <f t="shared" si="112"/>
        <v>#REF!</v>
      </c>
      <c r="O481" s="408" t="e">
        <f>'07'!#REF!</f>
        <v>#REF!</v>
      </c>
      <c r="P481" s="408" t="e">
        <f t="shared" si="113"/>
        <v>#REF!</v>
      </c>
    </row>
    <row r="482" spans="1:16" ht="24.75" customHeight="1" hidden="1">
      <c r="A482" s="394" t="s">
        <v>9</v>
      </c>
      <c r="B482" s="395" t="s">
        <v>135</v>
      </c>
      <c r="C482" s="404">
        <f>D482+K482+L482</f>
        <v>0</v>
      </c>
      <c r="D482" s="404">
        <f>E482+F482+G482+H482+I482+J482</f>
        <v>0</v>
      </c>
      <c r="E482" s="408"/>
      <c r="F482" s="408"/>
      <c r="G482" s="408"/>
      <c r="H482" s="408"/>
      <c r="I482" s="408"/>
      <c r="J482" s="408"/>
      <c r="K482" s="408"/>
      <c r="L482" s="408"/>
      <c r="M482" s="408" t="e">
        <f>'03'!#REF!+'04'!#REF!</f>
        <v>#REF!</v>
      </c>
      <c r="N482" s="408" t="e">
        <f t="shared" si="112"/>
        <v>#REF!</v>
      </c>
      <c r="O482" s="408" t="e">
        <f>'07'!#REF!</f>
        <v>#REF!</v>
      </c>
      <c r="P482" s="408" t="e">
        <f t="shared" si="113"/>
        <v>#REF!</v>
      </c>
    </row>
    <row r="483" spans="1:16" ht="24.75" customHeight="1" hidden="1">
      <c r="A483" s="394" t="s">
        <v>136</v>
      </c>
      <c r="B483" s="395" t="s">
        <v>137</v>
      </c>
      <c r="C483" s="404">
        <f>C484+C493</f>
        <v>921575</v>
      </c>
      <c r="D483" s="404">
        <f aca="true" t="shared" si="114" ref="D483:L483">D484+D493</f>
        <v>185964</v>
      </c>
      <c r="E483" s="404">
        <f t="shared" si="114"/>
        <v>66591</v>
      </c>
      <c r="F483" s="404">
        <f t="shared" si="114"/>
        <v>0</v>
      </c>
      <c r="G483" s="404">
        <f t="shared" si="114"/>
        <v>33200</v>
      </c>
      <c r="H483" s="404">
        <f t="shared" si="114"/>
        <v>8506</v>
      </c>
      <c r="I483" s="404">
        <f t="shared" si="114"/>
        <v>63250</v>
      </c>
      <c r="J483" s="404">
        <f t="shared" si="114"/>
        <v>14417</v>
      </c>
      <c r="K483" s="404">
        <f t="shared" si="114"/>
        <v>28000</v>
      </c>
      <c r="L483" s="404">
        <f t="shared" si="114"/>
        <v>707611</v>
      </c>
      <c r="M483" s="404" t="e">
        <f>'03'!#REF!+'04'!#REF!</f>
        <v>#REF!</v>
      </c>
      <c r="N483" s="404" t="e">
        <f t="shared" si="112"/>
        <v>#REF!</v>
      </c>
      <c r="O483" s="404" t="e">
        <f>'07'!#REF!</f>
        <v>#REF!</v>
      </c>
      <c r="P483" s="404" t="e">
        <f t="shared" si="113"/>
        <v>#REF!</v>
      </c>
    </row>
    <row r="484" spans="1:16" ht="24.75" customHeight="1" hidden="1">
      <c r="A484" s="394" t="s">
        <v>52</v>
      </c>
      <c r="B484" s="434" t="s">
        <v>138</v>
      </c>
      <c r="C484" s="404">
        <f>SUM(C485:C492)</f>
        <v>798931</v>
      </c>
      <c r="D484" s="404">
        <f aca="true" t="shared" si="115" ref="D484:L484">SUM(D485:D492)</f>
        <v>63320</v>
      </c>
      <c r="E484" s="404">
        <f t="shared" si="115"/>
        <v>40397</v>
      </c>
      <c r="F484" s="404">
        <f t="shared" si="115"/>
        <v>0</v>
      </c>
      <c r="G484" s="404">
        <f t="shared" si="115"/>
        <v>0</v>
      </c>
      <c r="H484" s="404">
        <f t="shared" si="115"/>
        <v>8506</v>
      </c>
      <c r="I484" s="404">
        <f t="shared" si="115"/>
        <v>0</v>
      </c>
      <c r="J484" s="404">
        <f t="shared" si="115"/>
        <v>14417</v>
      </c>
      <c r="K484" s="404">
        <f t="shared" si="115"/>
        <v>28000</v>
      </c>
      <c r="L484" s="404">
        <f t="shared" si="115"/>
        <v>707611</v>
      </c>
      <c r="M484" s="404" t="e">
        <f>'03'!#REF!+'04'!#REF!</f>
        <v>#REF!</v>
      </c>
      <c r="N484" s="404" t="e">
        <f t="shared" si="112"/>
        <v>#REF!</v>
      </c>
      <c r="O484" s="404" t="e">
        <f>'07'!#REF!</f>
        <v>#REF!</v>
      </c>
      <c r="P484" s="404" t="e">
        <f t="shared" si="113"/>
        <v>#REF!</v>
      </c>
    </row>
    <row r="485" spans="1:16" ht="24.75" customHeight="1" hidden="1">
      <c r="A485" s="432" t="s">
        <v>54</v>
      </c>
      <c r="B485" s="433" t="s">
        <v>139</v>
      </c>
      <c r="C485" s="404">
        <f aca="true" t="shared" si="116" ref="C485:C493">D485+K485+L485</f>
        <v>98600</v>
      </c>
      <c r="D485" s="404">
        <f aca="true" t="shared" si="117" ref="D485:D493">E485+F485+G485+H485+I485+J485</f>
        <v>34320</v>
      </c>
      <c r="E485" s="408">
        <v>11397</v>
      </c>
      <c r="F485" s="408"/>
      <c r="G485" s="408"/>
      <c r="H485" s="408">
        <v>8506</v>
      </c>
      <c r="I485" s="408"/>
      <c r="J485" s="408">
        <v>14417</v>
      </c>
      <c r="K485" s="408">
        <v>28000</v>
      </c>
      <c r="L485" s="408">
        <v>36280</v>
      </c>
      <c r="M485" s="408" t="e">
        <f>'03'!#REF!+'04'!#REF!</f>
        <v>#REF!</v>
      </c>
      <c r="N485" s="408" t="e">
        <f t="shared" si="112"/>
        <v>#REF!</v>
      </c>
      <c r="O485" s="408" t="e">
        <f>'07'!#REF!</f>
        <v>#REF!</v>
      </c>
      <c r="P485" s="408" t="e">
        <f t="shared" si="113"/>
        <v>#REF!</v>
      </c>
    </row>
    <row r="486" spans="1:16" ht="24.75" customHeight="1" hidden="1">
      <c r="A486" s="432" t="s">
        <v>55</v>
      </c>
      <c r="B486" s="433" t="s">
        <v>140</v>
      </c>
      <c r="C486" s="404">
        <f t="shared" si="116"/>
        <v>0</v>
      </c>
      <c r="D486" s="404">
        <f t="shared" si="117"/>
        <v>0</v>
      </c>
      <c r="E486" s="408"/>
      <c r="F486" s="408"/>
      <c r="G486" s="408"/>
      <c r="H486" s="408"/>
      <c r="I486" s="408"/>
      <c r="J486" s="408"/>
      <c r="K486" s="408"/>
      <c r="L486" s="408"/>
      <c r="M486" s="408" t="e">
        <f>'03'!#REF!+'04'!#REF!</f>
        <v>#REF!</v>
      </c>
      <c r="N486" s="408" t="e">
        <f t="shared" si="112"/>
        <v>#REF!</v>
      </c>
      <c r="O486" s="408" t="e">
        <f>'07'!#REF!</f>
        <v>#REF!</v>
      </c>
      <c r="P486" s="408" t="e">
        <f t="shared" si="113"/>
        <v>#REF!</v>
      </c>
    </row>
    <row r="487" spans="1:16" ht="24.75" customHeight="1" hidden="1">
      <c r="A487" s="432" t="s">
        <v>141</v>
      </c>
      <c r="B487" s="433" t="s">
        <v>201</v>
      </c>
      <c r="C487" s="404">
        <f t="shared" si="116"/>
        <v>0</v>
      </c>
      <c r="D487" s="404">
        <f t="shared" si="117"/>
        <v>0</v>
      </c>
      <c r="E487" s="408"/>
      <c r="F487" s="408"/>
      <c r="G487" s="408"/>
      <c r="H487" s="408"/>
      <c r="I487" s="408"/>
      <c r="J487" s="408"/>
      <c r="K487" s="408"/>
      <c r="L487" s="408"/>
      <c r="M487" s="408" t="e">
        <f>'03'!#REF!</f>
        <v>#REF!</v>
      </c>
      <c r="N487" s="408" t="e">
        <f t="shared" si="112"/>
        <v>#REF!</v>
      </c>
      <c r="O487" s="408" t="e">
        <f>'07'!#REF!</f>
        <v>#REF!</v>
      </c>
      <c r="P487" s="408" t="e">
        <f t="shared" si="113"/>
        <v>#REF!</v>
      </c>
    </row>
    <row r="488" spans="1:16" ht="24.75" customHeight="1" hidden="1">
      <c r="A488" s="432" t="s">
        <v>143</v>
      </c>
      <c r="B488" s="433" t="s">
        <v>142</v>
      </c>
      <c r="C488" s="404">
        <f t="shared" si="116"/>
        <v>236331</v>
      </c>
      <c r="D488" s="404">
        <f t="shared" si="117"/>
        <v>29000</v>
      </c>
      <c r="E488" s="408">
        <v>29000</v>
      </c>
      <c r="F488" s="408"/>
      <c r="G488" s="408"/>
      <c r="H488" s="408"/>
      <c r="I488" s="408"/>
      <c r="J488" s="408"/>
      <c r="K488" s="408"/>
      <c r="L488" s="408">
        <v>207331</v>
      </c>
      <c r="M488" s="408" t="e">
        <f>'03'!#REF!+'04'!#REF!</f>
        <v>#REF!</v>
      </c>
      <c r="N488" s="408" t="e">
        <f t="shared" si="112"/>
        <v>#REF!</v>
      </c>
      <c r="O488" s="408" t="e">
        <f>'07'!#REF!</f>
        <v>#REF!</v>
      </c>
      <c r="P488" s="408" t="e">
        <f t="shared" si="113"/>
        <v>#REF!</v>
      </c>
    </row>
    <row r="489" spans="1:16" ht="24.75" customHeight="1" hidden="1">
      <c r="A489" s="432" t="s">
        <v>145</v>
      </c>
      <c r="B489" s="433" t="s">
        <v>144</v>
      </c>
      <c r="C489" s="404">
        <f t="shared" si="116"/>
        <v>464000</v>
      </c>
      <c r="D489" s="404">
        <f t="shared" si="117"/>
        <v>0</v>
      </c>
      <c r="E489" s="408"/>
      <c r="F489" s="408"/>
      <c r="G489" s="408"/>
      <c r="H489" s="408"/>
      <c r="I489" s="408"/>
      <c r="J489" s="408"/>
      <c r="K489" s="408"/>
      <c r="L489" s="408">
        <v>464000</v>
      </c>
      <c r="M489" s="408" t="e">
        <f>'03'!#REF!+'04'!#REF!</f>
        <v>#REF!</v>
      </c>
      <c r="N489" s="408" t="e">
        <f t="shared" si="112"/>
        <v>#REF!</v>
      </c>
      <c r="O489" s="408" t="e">
        <f>'07'!#REF!</f>
        <v>#REF!</v>
      </c>
      <c r="P489" s="408" t="e">
        <f t="shared" si="113"/>
        <v>#REF!</v>
      </c>
    </row>
    <row r="490" spans="1:16" ht="24.75" customHeight="1" hidden="1">
      <c r="A490" s="432" t="s">
        <v>147</v>
      </c>
      <c r="B490" s="433" t="s">
        <v>146</v>
      </c>
      <c r="C490" s="404">
        <f t="shared" si="116"/>
        <v>0</v>
      </c>
      <c r="D490" s="404">
        <f t="shared" si="117"/>
        <v>0</v>
      </c>
      <c r="E490" s="408"/>
      <c r="F490" s="408"/>
      <c r="G490" s="408"/>
      <c r="H490" s="408"/>
      <c r="I490" s="408"/>
      <c r="J490" s="408"/>
      <c r="K490" s="408"/>
      <c r="L490" s="408"/>
      <c r="M490" s="408" t="e">
        <f>'03'!#REF!+'04'!#REF!</f>
        <v>#REF!</v>
      </c>
      <c r="N490" s="408" t="e">
        <f t="shared" si="112"/>
        <v>#REF!</v>
      </c>
      <c r="O490" s="408" t="e">
        <f>'07'!#REF!</f>
        <v>#REF!</v>
      </c>
      <c r="P490" s="408" t="e">
        <f t="shared" si="113"/>
        <v>#REF!</v>
      </c>
    </row>
    <row r="491" spans="1:16" ht="24.75" customHeight="1" hidden="1">
      <c r="A491" s="432" t="s">
        <v>149</v>
      </c>
      <c r="B491" s="435" t="s">
        <v>148</v>
      </c>
      <c r="C491" s="404">
        <f t="shared" si="116"/>
        <v>0</v>
      </c>
      <c r="D491" s="404">
        <f t="shared" si="117"/>
        <v>0</v>
      </c>
      <c r="E491" s="408"/>
      <c r="F491" s="408"/>
      <c r="G491" s="408"/>
      <c r="H491" s="408"/>
      <c r="I491" s="408"/>
      <c r="J491" s="408"/>
      <c r="K491" s="408"/>
      <c r="L491" s="408"/>
      <c r="M491" s="408" t="e">
        <f>'03'!#REF!+'04'!#REF!</f>
        <v>#REF!</v>
      </c>
      <c r="N491" s="408" t="e">
        <f t="shared" si="112"/>
        <v>#REF!</v>
      </c>
      <c r="O491" s="408" t="e">
        <f>'07'!#REF!</f>
        <v>#REF!</v>
      </c>
      <c r="P491" s="408" t="e">
        <f t="shared" si="113"/>
        <v>#REF!</v>
      </c>
    </row>
    <row r="492" spans="1:16" ht="24.75" customHeight="1" hidden="1">
      <c r="A492" s="432" t="s">
        <v>185</v>
      </c>
      <c r="B492" s="433" t="s">
        <v>150</v>
      </c>
      <c r="C492" s="404">
        <f t="shared" si="116"/>
        <v>0</v>
      </c>
      <c r="D492" s="404">
        <f t="shared" si="117"/>
        <v>0</v>
      </c>
      <c r="E492" s="408"/>
      <c r="F492" s="408"/>
      <c r="G492" s="408"/>
      <c r="H492" s="408"/>
      <c r="I492" s="408"/>
      <c r="J492" s="408"/>
      <c r="K492" s="408"/>
      <c r="L492" s="408"/>
      <c r="M492" s="408" t="e">
        <f>'03'!#REF!+'04'!#REF!</f>
        <v>#REF!</v>
      </c>
      <c r="N492" s="408" t="e">
        <f t="shared" si="112"/>
        <v>#REF!</v>
      </c>
      <c r="O492" s="408" t="e">
        <f>'07'!#REF!</f>
        <v>#REF!</v>
      </c>
      <c r="P492" s="408" t="e">
        <f t="shared" si="113"/>
        <v>#REF!</v>
      </c>
    </row>
    <row r="493" spans="1:16" ht="24.75" customHeight="1" hidden="1">
      <c r="A493" s="394" t="s">
        <v>53</v>
      </c>
      <c r="B493" s="395" t="s">
        <v>151</v>
      </c>
      <c r="C493" s="404">
        <f t="shared" si="116"/>
        <v>122644</v>
      </c>
      <c r="D493" s="404">
        <f t="shared" si="117"/>
        <v>122644</v>
      </c>
      <c r="E493" s="408">
        <v>26194</v>
      </c>
      <c r="F493" s="408"/>
      <c r="G493" s="408">
        <v>33200</v>
      </c>
      <c r="H493" s="408"/>
      <c r="I493" s="408">
        <v>63250</v>
      </c>
      <c r="J493" s="408"/>
      <c r="K493" s="408"/>
      <c r="L493" s="408"/>
      <c r="M493" s="404" t="e">
        <f>'03'!#REF!+'04'!#REF!</f>
        <v>#REF!</v>
      </c>
      <c r="N493" s="404" t="e">
        <f t="shared" si="112"/>
        <v>#REF!</v>
      </c>
      <c r="O493" s="404" t="e">
        <f>'07'!#REF!</f>
        <v>#REF!</v>
      </c>
      <c r="P493" s="404" t="e">
        <f t="shared" si="113"/>
        <v>#REF!</v>
      </c>
    </row>
    <row r="494" spans="1:16" ht="24.75" customHeight="1" hidden="1">
      <c r="A494" s="467" t="s">
        <v>76</v>
      </c>
      <c r="B494" s="496" t="s">
        <v>214</v>
      </c>
      <c r="C494" s="480">
        <f>(C485+C486+C487)/C484</f>
        <v>0.12341491317773375</v>
      </c>
      <c r="D494" s="396">
        <f aca="true" t="shared" si="118" ref="D494:L494">(D485+D486+D487)/D484</f>
        <v>0.542008843967151</v>
      </c>
      <c r="E494" s="415">
        <f t="shared" si="118"/>
        <v>0.28212491026561376</v>
      </c>
      <c r="F494" s="415" t="e">
        <f t="shared" si="118"/>
        <v>#DIV/0!</v>
      </c>
      <c r="G494" s="415" t="e">
        <f t="shared" si="118"/>
        <v>#DIV/0!</v>
      </c>
      <c r="H494" s="415">
        <f t="shared" si="118"/>
        <v>1</v>
      </c>
      <c r="I494" s="415" t="e">
        <f t="shared" si="118"/>
        <v>#DIV/0!</v>
      </c>
      <c r="J494" s="415">
        <f t="shared" si="118"/>
        <v>1</v>
      </c>
      <c r="K494" s="415">
        <f t="shared" si="118"/>
        <v>1</v>
      </c>
      <c r="L494" s="415">
        <f t="shared" si="118"/>
        <v>0.05127110799577734</v>
      </c>
      <c r="M494" s="426"/>
      <c r="N494" s="497"/>
      <c r="O494" s="497"/>
      <c r="P494" s="497"/>
    </row>
    <row r="495" spans="1:16" ht="17.25" hidden="1">
      <c r="A495" s="1227" t="s">
        <v>499</v>
      </c>
      <c r="B495" s="1227"/>
      <c r="C495" s="408">
        <f>C478-C481-C482-C483</f>
        <v>0</v>
      </c>
      <c r="D495" s="408">
        <f aca="true" t="shared" si="119" ref="D495:L495">D478-D481-D482-D483</f>
        <v>0</v>
      </c>
      <c r="E495" s="408">
        <f t="shared" si="119"/>
        <v>0</v>
      </c>
      <c r="F495" s="408">
        <f t="shared" si="119"/>
        <v>0</v>
      </c>
      <c r="G495" s="408">
        <f t="shared" si="119"/>
        <v>0</v>
      </c>
      <c r="H495" s="408">
        <f t="shared" si="119"/>
        <v>0</v>
      </c>
      <c r="I495" s="408">
        <f t="shared" si="119"/>
        <v>0</v>
      </c>
      <c r="J495" s="408">
        <f t="shared" si="119"/>
        <v>0</v>
      </c>
      <c r="K495" s="408">
        <f t="shared" si="119"/>
        <v>0</v>
      </c>
      <c r="L495" s="408">
        <f t="shared" si="119"/>
        <v>0</v>
      </c>
      <c r="M495" s="426"/>
      <c r="N495" s="497"/>
      <c r="O495" s="497"/>
      <c r="P495" s="497"/>
    </row>
    <row r="496" spans="1:16" ht="17.25" hidden="1">
      <c r="A496" s="1222" t="s">
        <v>500</v>
      </c>
      <c r="B496" s="1222"/>
      <c r="C496" s="408">
        <f>C483-C484-C493</f>
        <v>0</v>
      </c>
      <c r="D496" s="408">
        <f aca="true" t="shared" si="120" ref="D496:L496">D483-D484-D493</f>
        <v>0</v>
      </c>
      <c r="E496" s="408">
        <f t="shared" si="120"/>
        <v>0</v>
      </c>
      <c r="F496" s="408">
        <f t="shared" si="120"/>
        <v>0</v>
      </c>
      <c r="G496" s="408">
        <f t="shared" si="120"/>
        <v>0</v>
      </c>
      <c r="H496" s="408">
        <f t="shared" si="120"/>
        <v>0</v>
      </c>
      <c r="I496" s="408">
        <f t="shared" si="120"/>
        <v>0</v>
      </c>
      <c r="J496" s="408">
        <f t="shared" si="120"/>
        <v>0</v>
      </c>
      <c r="K496" s="408">
        <f t="shared" si="120"/>
        <v>0</v>
      </c>
      <c r="L496" s="408">
        <f t="shared" si="120"/>
        <v>0</v>
      </c>
      <c r="M496" s="426"/>
      <c r="N496" s="497"/>
      <c r="O496" s="497"/>
      <c r="P496" s="497"/>
    </row>
    <row r="497" spans="1:16" ht="18.75" hidden="1">
      <c r="A497" s="482"/>
      <c r="B497" s="498" t="s">
        <v>520</v>
      </c>
      <c r="C497" s="498"/>
      <c r="D497" s="470"/>
      <c r="E497" s="470"/>
      <c r="F497" s="470"/>
      <c r="G497" s="1219" t="s">
        <v>520</v>
      </c>
      <c r="H497" s="1219"/>
      <c r="I497" s="1219"/>
      <c r="J497" s="1219"/>
      <c r="K497" s="1219"/>
      <c r="L497" s="1219"/>
      <c r="M497" s="485"/>
      <c r="N497" s="485"/>
      <c r="O497" s="485"/>
      <c r="P497" s="485"/>
    </row>
    <row r="498" spans="1:16" ht="18.75" hidden="1">
      <c r="A498" s="1220" t="s">
        <v>4</v>
      </c>
      <c r="B498" s="1220"/>
      <c r="C498" s="1220"/>
      <c r="D498" s="1220"/>
      <c r="E498" s="470"/>
      <c r="F498" s="470"/>
      <c r="G498" s="499"/>
      <c r="H498" s="1221" t="s">
        <v>521</v>
      </c>
      <c r="I498" s="1221"/>
      <c r="J498" s="1221"/>
      <c r="K498" s="1221"/>
      <c r="L498" s="1221"/>
      <c r="M498" s="485"/>
      <c r="N498" s="485"/>
      <c r="O498" s="485"/>
      <c r="P498" s="485"/>
    </row>
    <row r="499" ht="15" hidden="1"/>
    <row r="500" ht="15" hidden="1"/>
    <row r="501" ht="15" hidden="1"/>
    <row r="502" ht="15" hidden="1"/>
    <row r="503" ht="15" hidden="1"/>
    <row r="504" ht="15" hidden="1"/>
    <row r="505" ht="15" hidden="1"/>
    <row r="506" ht="15" hidden="1"/>
    <row r="507" ht="15" hidden="1"/>
    <row r="508" ht="15" hidden="1"/>
    <row r="509" ht="15" hidden="1"/>
    <row r="510" ht="15" hidden="1"/>
    <row r="511" spans="1:13" ht="16.5" hidden="1">
      <c r="A511" s="1244" t="s">
        <v>33</v>
      </c>
      <c r="B511" s="1245"/>
      <c r="C511" s="481"/>
      <c r="D511" s="1246" t="s">
        <v>79</v>
      </c>
      <c r="E511" s="1246"/>
      <c r="F511" s="1246"/>
      <c r="G511" s="1246"/>
      <c r="H511" s="1246"/>
      <c r="I511" s="1246"/>
      <c r="J511" s="1246"/>
      <c r="K511" s="1247"/>
      <c r="L511" s="1247"/>
      <c r="M511" s="485"/>
    </row>
    <row r="512" spans="1:13" ht="16.5" hidden="1">
      <c r="A512" s="1210" t="s">
        <v>343</v>
      </c>
      <c r="B512" s="1210"/>
      <c r="C512" s="1210"/>
      <c r="D512" s="1246" t="s">
        <v>215</v>
      </c>
      <c r="E512" s="1246"/>
      <c r="F512" s="1246"/>
      <c r="G512" s="1246"/>
      <c r="H512" s="1246"/>
      <c r="I512" s="1246"/>
      <c r="J512" s="1246"/>
      <c r="K512" s="1248" t="s">
        <v>517</v>
      </c>
      <c r="L512" s="1248"/>
      <c r="M512" s="482"/>
    </row>
    <row r="513" spans="1:13" ht="16.5" hidden="1">
      <c r="A513" s="1210" t="s">
        <v>344</v>
      </c>
      <c r="B513" s="1210"/>
      <c r="C513" s="416"/>
      <c r="D513" s="1249" t="s">
        <v>554</v>
      </c>
      <c r="E513" s="1249"/>
      <c r="F513" s="1249"/>
      <c r="G513" s="1249"/>
      <c r="H513" s="1249"/>
      <c r="I513" s="1249"/>
      <c r="J513" s="1249"/>
      <c r="K513" s="1247"/>
      <c r="L513" s="1247"/>
      <c r="M513" s="485"/>
    </row>
    <row r="514" spans="1:13" ht="15.75" hidden="1">
      <c r="A514" s="437" t="s">
        <v>119</v>
      </c>
      <c r="B514" s="437"/>
      <c r="C514" s="422"/>
      <c r="D514" s="486"/>
      <c r="E514" s="486"/>
      <c r="F514" s="487"/>
      <c r="G514" s="487"/>
      <c r="H514" s="487"/>
      <c r="I514" s="487"/>
      <c r="J514" s="487"/>
      <c r="K514" s="1228"/>
      <c r="L514" s="1228"/>
      <c r="M514" s="482"/>
    </row>
    <row r="515" spans="1:13" ht="15.75" hidden="1">
      <c r="A515" s="486"/>
      <c r="B515" s="486" t="s">
        <v>94</v>
      </c>
      <c r="C515" s="486"/>
      <c r="D515" s="486"/>
      <c r="E515" s="486"/>
      <c r="F515" s="486"/>
      <c r="G515" s="486"/>
      <c r="H515" s="486"/>
      <c r="I515" s="486"/>
      <c r="J515" s="486"/>
      <c r="K515" s="1231"/>
      <c r="L515" s="1231"/>
      <c r="M515" s="482"/>
    </row>
    <row r="516" spans="1:13" ht="15.75" hidden="1">
      <c r="A516" s="870" t="s">
        <v>71</v>
      </c>
      <c r="B516" s="871"/>
      <c r="C516" s="1229" t="s">
        <v>38</v>
      </c>
      <c r="D516" s="1235" t="s">
        <v>338</v>
      </c>
      <c r="E516" s="1235"/>
      <c r="F516" s="1235"/>
      <c r="G516" s="1235"/>
      <c r="H516" s="1235"/>
      <c r="I516" s="1235"/>
      <c r="J516" s="1235"/>
      <c r="K516" s="1235"/>
      <c r="L516" s="1235"/>
      <c r="M516" s="485"/>
    </row>
    <row r="517" spans="1:13" ht="15.75" hidden="1">
      <c r="A517" s="872"/>
      <c r="B517" s="873"/>
      <c r="C517" s="1229"/>
      <c r="D517" s="1236" t="s">
        <v>206</v>
      </c>
      <c r="E517" s="1237"/>
      <c r="F517" s="1237"/>
      <c r="G517" s="1237"/>
      <c r="H517" s="1237"/>
      <c r="I517" s="1237"/>
      <c r="J517" s="1238"/>
      <c r="K517" s="1239" t="s">
        <v>207</v>
      </c>
      <c r="L517" s="1239" t="s">
        <v>208</v>
      </c>
      <c r="M517" s="482"/>
    </row>
    <row r="518" spans="1:13" ht="15.75" hidden="1">
      <c r="A518" s="872"/>
      <c r="B518" s="873"/>
      <c r="C518" s="1229"/>
      <c r="D518" s="1230" t="s">
        <v>37</v>
      </c>
      <c r="E518" s="1232" t="s">
        <v>7</v>
      </c>
      <c r="F518" s="1233"/>
      <c r="G518" s="1233"/>
      <c r="H518" s="1233"/>
      <c r="I518" s="1233"/>
      <c r="J518" s="1234"/>
      <c r="K518" s="1240"/>
      <c r="L518" s="1242"/>
      <c r="M518" s="482"/>
    </row>
    <row r="519" spans="1:16" ht="15.75" hidden="1">
      <c r="A519" s="1250"/>
      <c r="B519" s="1251"/>
      <c r="C519" s="1229"/>
      <c r="D519" s="1230"/>
      <c r="E519" s="488" t="s">
        <v>209</v>
      </c>
      <c r="F519" s="488" t="s">
        <v>210</v>
      </c>
      <c r="G519" s="488" t="s">
        <v>211</v>
      </c>
      <c r="H519" s="488" t="s">
        <v>212</v>
      </c>
      <c r="I519" s="488" t="s">
        <v>345</v>
      </c>
      <c r="J519" s="488" t="s">
        <v>213</v>
      </c>
      <c r="K519" s="1241"/>
      <c r="L519" s="1243"/>
      <c r="M519" s="1224" t="s">
        <v>501</v>
      </c>
      <c r="N519" s="1224"/>
      <c r="O519" s="1224"/>
      <c r="P519" s="1224"/>
    </row>
    <row r="520" spans="1:16" ht="15" hidden="1">
      <c r="A520" s="1225" t="s">
        <v>6</v>
      </c>
      <c r="B520" s="1226"/>
      <c r="C520" s="489">
        <v>1</v>
      </c>
      <c r="D520" s="490">
        <v>2</v>
      </c>
      <c r="E520" s="489">
        <v>3</v>
      </c>
      <c r="F520" s="490">
        <v>4</v>
      </c>
      <c r="G520" s="489">
        <v>5</v>
      </c>
      <c r="H520" s="490">
        <v>6</v>
      </c>
      <c r="I520" s="489">
        <v>7</v>
      </c>
      <c r="J520" s="490">
        <v>8</v>
      </c>
      <c r="K520" s="489">
        <v>9</v>
      </c>
      <c r="L520" s="490">
        <v>10</v>
      </c>
      <c r="M520" s="491" t="s">
        <v>502</v>
      </c>
      <c r="N520" s="492" t="s">
        <v>505</v>
      </c>
      <c r="O520" s="492" t="s">
        <v>503</v>
      </c>
      <c r="P520" s="492" t="s">
        <v>504</v>
      </c>
    </row>
    <row r="521" spans="1:16" ht="24.75" customHeight="1" hidden="1">
      <c r="A521" s="429" t="s">
        <v>0</v>
      </c>
      <c r="B521" s="430" t="s">
        <v>131</v>
      </c>
      <c r="C521" s="404">
        <f>C522+C523</f>
        <v>1489506</v>
      </c>
      <c r="D521" s="404">
        <f aca="true" t="shared" si="121" ref="D521:L521">D522+D523</f>
        <v>1316506</v>
      </c>
      <c r="E521" s="404">
        <f t="shared" si="121"/>
        <v>194963</v>
      </c>
      <c r="F521" s="404">
        <f t="shared" si="121"/>
        <v>0</v>
      </c>
      <c r="G521" s="404">
        <f t="shared" si="121"/>
        <v>98361</v>
      </c>
      <c r="H521" s="404">
        <f t="shared" si="121"/>
        <v>1018454</v>
      </c>
      <c r="I521" s="404">
        <f t="shared" si="121"/>
        <v>0</v>
      </c>
      <c r="J521" s="404">
        <f t="shared" si="121"/>
        <v>4728</v>
      </c>
      <c r="K521" s="404">
        <f t="shared" si="121"/>
        <v>0</v>
      </c>
      <c r="L521" s="404">
        <f t="shared" si="121"/>
        <v>173000</v>
      </c>
      <c r="M521" s="404" t="e">
        <f>'03'!#REF!+'04'!#REF!</f>
        <v>#REF!</v>
      </c>
      <c r="N521" s="404" t="e">
        <f>C521-M521</f>
        <v>#REF!</v>
      </c>
      <c r="O521" s="404" t="e">
        <f>'07'!#REF!</f>
        <v>#REF!</v>
      </c>
      <c r="P521" s="404" t="e">
        <f>C521-O521</f>
        <v>#REF!</v>
      </c>
    </row>
    <row r="522" spans="1:16" ht="24.75" customHeight="1" hidden="1">
      <c r="A522" s="432">
        <v>1</v>
      </c>
      <c r="B522" s="433" t="s">
        <v>132</v>
      </c>
      <c r="C522" s="404">
        <f>D522+K522+L522</f>
        <v>1046387</v>
      </c>
      <c r="D522" s="404">
        <f>E522+F522+G522+H522+I522+J522</f>
        <v>1046387</v>
      </c>
      <c r="E522" s="408">
        <v>35026</v>
      </c>
      <c r="F522" s="408"/>
      <c r="G522" s="408">
        <v>37361</v>
      </c>
      <c r="H522" s="408">
        <v>974000</v>
      </c>
      <c r="I522" s="408"/>
      <c r="J522" s="408"/>
      <c r="K522" s="408"/>
      <c r="L522" s="408"/>
      <c r="M522" s="408" t="e">
        <f>'03'!#REF!+'04'!#REF!</f>
        <v>#REF!</v>
      </c>
      <c r="N522" s="408" t="e">
        <f aca="true" t="shared" si="122" ref="N522:N536">C522-M522</f>
        <v>#REF!</v>
      </c>
      <c r="O522" s="408" t="e">
        <f>'07'!#REF!</f>
        <v>#REF!</v>
      </c>
      <c r="P522" s="408" t="e">
        <f aca="true" t="shared" si="123" ref="P522:P536">C522-O522</f>
        <v>#REF!</v>
      </c>
    </row>
    <row r="523" spans="1:16" ht="24.75" customHeight="1" hidden="1">
      <c r="A523" s="432">
        <v>2</v>
      </c>
      <c r="B523" s="433" t="s">
        <v>133</v>
      </c>
      <c r="C523" s="404">
        <f>D523+K523+L523</f>
        <v>443119</v>
      </c>
      <c r="D523" s="404">
        <f>E523+F523+G523+H523+I523+J523</f>
        <v>270119</v>
      </c>
      <c r="E523" s="408">
        <v>159937</v>
      </c>
      <c r="F523" s="408">
        <v>0</v>
      </c>
      <c r="G523" s="408">
        <v>61000</v>
      </c>
      <c r="H523" s="408">
        <v>44454</v>
      </c>
      <c r="I523" s="408">
        <v>0</v>
      </c>
      <c r="J523" s="408">
        <v>4728</v>
      </c>
      <c r="K523" s="408">
        <v>0</v>
      </c>
      <c r="L523" s="408">
        <v>173000</v>
      </c>
      <c r="M523" s="408" t="e">
        <f>'03'!#REF!+'04'!#REF!</f>
        <v>#REF!</v>
      </c>
      <c r="N523" s="408" t="e">
        <f t="shared" si="122"/>
        <v>#REF!</v>
      </c>
      <c r="O523" s="408" t="e">
        <f>'07'!#REF!</f>
        <v>#REF!</v>
      </c>
      <c r="P523" s="408" t="e">
        <f t="shared" si="123"/>
        <v>#REF!</v>
      </c>
    </row>
    <row r="524" spans="1:16" ht="24.75" customHeight="1" hidden="1">
      <c r="A524" s="394" t="s">
        <v>1</v>
      </c>
      <c r="B524" s="395" t="s">
        <v>134</v>
      </c>
      <c r="C524" s="404">
        <f>D524+K524+L524</f>
        <v>21400</v>
      </c>
      <c r="D524" s="404">
        <f>E524+F524+G524+H524+I524+J524</f>
        <v>21400</v>
      </c>
      <c r="E524" s="408">
        <v>1400</v>
      </c>
      <c r="F524" s="408">
        <v>0</v>
      </c>
      <c r="G524" s="408">
        <v>20000</v>
      </c>
      <c r="H524" s="408">
        <v>0</v>
      </c>
      <c r="I524" s="408">
        <v>0</v>
      </c>
      <c r="J524" s="408">
        <v>0</v>
      </c>
      <c r="K524" s="408">
        <v>0</v>
      </c>
      <c r="L524" s="408">
        <v>0</v>
      </c>
      <c r="M524" s="408" t="e">
        <f>'03'!#REF!+'04'!#REF!</f>
        <v>#REF!</v>
      </c>
      <c r="N524" s="408" t="e">
        <f t="shared" si="122"/>
        <v>#REF!</v>
      </c>
      <c r="O524" s="408" t="e">
        <f>'07'!#REF!</f>
        <v>#REF!</v>
      </c>
      <c r="P524" s="408" t="e">
        <f t="shared" si="123"/>
        <v>#REF!</v>
      </c>
    </row>
    <row r="525" spans="1:16" ht="24.75" customHeight="1" hidden="1">
      <c r="A525" s="394" t="s">
        <v>9</v>
      </c>
      <c r="B525" s="395" t="s">
        <v>135</v>
      </c>
      <c r="C525" s="404">
        <f>D525+K525+L525</f>
        <v>0</v>
      </c>
      <c r="D525" s="404">
        <f>E525+F525+G525+H525+I525+J525</f>
        <v>0</v>
      </c>
      <c r="E525" s="408">
        <v>0</v>
      </c>
      <c r="F525" s="408">
        <v>0</v>
      </c>
      <c r="G525" s="408">
        <v>0</v>
      </c>
      <c r="H525" s="408">
        <v>0</v>
      </c>
      <c r="I525" s="408">
        <v>0</v>
      </c>
      <c r="J525" s="408">
        <v>0</v>
      </c>
      <c r="K525" s="408">
        <v>0</v>
      </c>
      <c r="L525" s="408">
        <v>0</v>
      </c>
      <c r="M525" s="408" t="e">
        <f>'03'!#REF!+'04'!#REF!</f>
        <v>#REF!</v>
      </c>
      <c r="N525" s="408" t="e">
        <f t="shared" si="122"/>
        <v>#REF!</v>
      </c>
      <c r="O525" s="408" t="e">
        <f>'07'!#REF!</f>
        <v>#REF!</v>
      </c>
      <c r="P525" s="408" t="e">
        <f t="shared" si="123"/>
        <v>#REF!</v>
      </c>
    </row>
    <row r="526" spans="1:16" ht="24.75" customHeight="1" hidden="1">
      <c r="A526" s="394" t="s">
        <v>136</v>
      </c>
      <c r="B526" s="395" t="s">
        <v>137</v>
      </c>
      <c r="C526" s="404">
        <f>C527+C536</f>
        <v>1468106</v>
      </c>
      <c r="D526" s="404">
        <f aca="true" t="shared" si="124" ref="D526:L526">D527+D536</f>
        <v>1295106</v>
      </c>
      <c r="E526" s="404">
        <f t="shared" si="124"/>
        <v>193563</v>
      </c>
      <c r="F526" s="404">
        <f t="shared" si="124"/>
        <v>0</v>
      </c>
      <c r="G526" s="404">
        <f t="shared" si="124"/>
        <v>78361</v>
      </c>
      <c r="H526" s="404">
        <f t="shared" si="124"/>
        <v>1018454</v>
      </c>
      <c r="I526" s="404">
        <f t="shared" si="124"/>
        <v>0</v>
      </c>
      <c r="J526" s="404">
        <f t="shared" si="124"/>
        <v>4728</v>
      </c>
      <c r="K526" s="404">
        <f t="shared" si="124"/>
        <v>0</v>
      </c>
      <c r="L526" s="404">
        <f t="shared" si="124"/>
        <v>173000</v>
      </c>
      <c r="M526" s="404" t="e">
        <f>'03'!#REF!+'04'!#REF!</f>
        <v>#REF!</v>
      </c>
      <c r="N526" s="404" t="e">
        <f t="shared" si="122"/>
        <v>#REF!</v>
      </c>
      <c r="O526" s="404" t="e">
        <f>'07'!#REF!</f>
        <v>#REF!</v>
      </c>
      <c r="P526" s="404" t="e">
        <f t="shared" si="123"/>
        <v>#REF!</v>
      </c>
    </row>
    <row r="527" spans="1:16" ht="24.75" customHeight="1" hidden="1">
      <c r="A527" s="394" t="s">
        <v>52</v>
      </c>
      <c r="B527" s="434" t="s">
        <v>138</v>
      </c>
      <c r="C527" s="404">
        <f>SUM(C528:C535)</f>
        <v>421719</v>
      </c>
      <c r="D527" s="404">
        <f aca="true" t="shared" si="125" ref="D527:L527">SUM(D528:D535)</f>
        <v>248719</v>
      </c>
      <c r="E527" s="404">
        <f t="shared" si="125"/>
        <v>158537</v>
      </c>
      <c r="F527" s="404">
        <f t="shared" si="125"/>
        <v>0</v>
      </c>
      <c r="G527" s="404">
        <f t="shared" si="125"/>
        <v>41000</v>
      </c>
      <c r="H527" s="404">
        <f t="shared" si="125"/>
        <v>44454</v>
      </c>
      <c r="I527" s="404">
        <f t="shared" si="125"/>
        <v>0</v>
      </c>
      <c r="J527" s="404">
        <f t="shared" si="125"/>
        <v>4728</v>
      </c>
      <c r="K527" s="404">
        <f t="shared" si="125"/>
        <v>0</v>
      </c>
      <c r="L527" s="404">
        <f t="shared" si="125"/>
        <v>173000</v>
      </c>
      <c r="M527" s="404" t="e">
        <f>'03'!#REF!+'04'!#REF!</f>
        <v>#REF!</v>
      </c>
      <c r="N527" s="404" t="e">
        <f t="shared" si="122"/>
        <v>#REF!</v>
      </c>
      <c r="O527" s="404" t="e">
        <f>'07'!#REF!</f>
        <v>#REF!</v>
      </c>
      <c r="P527" s="404" t="e">
        <f t="shared" si="123"/>
        <v>#REF!</v>
      </c>
    </row>
    <row r="528" spans="1:16" ht="24.75" customHeight="1" hidden="1">
      <c r="A528" s="432" t="s">
        <v>54</v>
      </c>
      <c r="B528" s="433" t="s">
        <v>139</v>
      </c>
      <c r="C528" s="404">
        <f aca="true" t="shared" si="126" ref="C528:C536">D528+K528+L528</f>
        <v>57757</v>
      </c>
      <c r="D528" s="404">
        <f aca="true" t="shared" si="127" ref="D528:D536">E528+F528+G528+H528+I528+J528</f>
        <v>57757</v>
      </c>
      <c r="E528" s="408">
        <v>4875</v>
      </c>
      <c r="F528" s="408">
        <v>0</v>
      </c>
      <c r="G528" s="408">
        <v>6700</v>
      </c>
      <c r="H528" s="408">
        <v>41454</v>
      </c>
      <c r="I528" s="408">
        <v>0</v>
      </c>
      <c r="J528" s="408">
        <v>4728</v>
      </c>
      <c r="K528" s="408">
        <v>0</v>
      </c>
      <c r="L528" s="408">
        <v>0</v>
      </c>
      <c r="M528" s="408" t="e">
        <f>'03'!#REF!+'04'!#REF!</f>
        <v>#REF!</v>
      </c>
      <c r="N528" s="408" t="e">
        <f t="shared" si="122"/>
        <v>#REF!</v>
      </c>
      <c r="O528" s="408" t="e">
        <f>'07'!#REF!</f>
        <v>#REF!</v>
      </c>
      <c r="P528" s="408" t="e">
        <f t="shared" si="123"/>
        <v>#REF!</v>
      </c>
    </row>
    <row r="529" spans="1:16" ht="24.75" customHeight="1" hidden="1">
      <c r="A529" s="432" t="s">
        <v>55</v>
      </c>
      <c r="B529" s="433" t="s">
        <v>140</v>
      </c>
      <c r="C529" s="404">
        <f t="shared" si="126"/>
        <v>0</v>
      </c>
      <c r="D529" s="404">
        <f t="shared" si="127"/>
        <v>0</v>
      </c>
      <c r="E529" s="408">
        <v>0</v>
      </c>
      <c r="F529" s="408">
        <v>0</v>
      </c>
      <c r="G529" s="408">
        <v>0</v>
      </c>
      <c r="H529" s="408">
        <v>0</v>
      </c>
      <c r="I529" s="408">
        <v>0</v>
      </c>
      <c r="J529" s="408">
        <v>0</v>
      </c>
      <c r="K529" s="408">
        <v>0</v>
      </c>
      <c r="L529" s="408">
        <v>0</v>
      </c>
      <c r="M529" s="408" t="e">
        <f>'03'!#REF!+'04'!#REF!</f>
        <v>#REF!</v>
      </c>
      <c r="N529" s="408" t="e">
        <f t="shared" si="122"/>
        <v>#REF!</v>
      </c>
      <c r="O529" s="408" t="e">
        <f>'07'!#REF!</f>
        <v>#REF!</v>
      </c>
      <c r="P529" s="408" t="e">
        <f t="shared" si="123"/>
        <v>#REF!</v>
      </c>
    </row>
    <row r="530" spans="1:16" ht="24.75" customHeight="1" hidden="1">
      <c r="A530" s="432" t="s">
        <v>141</v>
      </c>
      <c r="B530" s="433" t="s">
        <v>201</v>
      </c>
      <c r="C530" s="404">
        <f t="shared" si="126"/>
        <v>0</v>
      </c>
      <c r="D530" s="404">
        <f t="shared" si="127"/>
        <v>0</v>
      </c>
      <c r="E530" s="408">
        <v>0</v>
      </c>
      <c r="F530" s="408">
        <v>0</v>
      </c>
      <c r="G530" s="408">
        <v>0</v>
      </c>
      <c r="H530" s="408">
        <v>0</v>
      </c>
      <c r="I530" s="408">
        <v>0</v>
      </c>
      <c r="J530" s="408">
        <v>0</v>
      </c>
      <c r="K530" s="408">
        <v>0</v>
      </c>
      <c r="L530" s="408">
        <v>0</v>
      </c>
      <c r="M530" s="408" t="e">
        <f>'03'!#REF!</f>
        <v>#REF!</v>
      </c>
      <c r="N530" s="408" t="e">
        <f t="shared" si="122"/>
        <v>#REF!</v>
      </c>
      <c r="O530" s="408" t="e">
        <f>'07'!#REF!</f>
        <v>#REF!</v>
      </c>
      <c r="P530" s="408" t="e">
        <f t="shared" si="123"/>
        <v>#REF!</v>
      </c>
    </row>
    <row r="531" spans="1:16" ht="24.75" customHeight="1" hidden="1">
      <c r="A531" s="432" t="s">
        <v>143</v>
      </c>
      <c r="B531" s="433" t="s">
        <v>142</v>
      </c>
      <c r="C531" s="404">
        <f t="shared" si="126"/>
        <v>213822</v>
      </c>
      <c r="D531" s="404">
        <f t="shared" si="127"/>
        <v>40822</v>
      </c>
      <c r="E531" s="408">
        <v>3522</v>
      </c>
      <c r="F531" s="408">
        <v>0</v>
      </c>
      <c r="G531" s="408">
        <v>34300</v>
      </c>
      <c r="H531" s="408">
        <v>3000</v>
      </c>
      <c r="I531" s="408">
        <v>0</v>
      </c>
      <c r="J531" s="408">
        <v>0</v>
      </c>
      <c r="K531" s="408">
        <v>0</v>
      </c>
      <c r="L531" s="408">
        <v>173000</v>
      </c>
      <c r="M531" s="408" t="e">
        <f>'03'!#REF!+'04'!#REF!</f>
        <v>#REF!</v>
      </c>
      <c r="N531" s="408" t="e">
        <f t="shared" si="122"/>
        <v>#REF!</v>
      </c>
      <c r="O531" s="408" t="e">
        <f>'07'!#REF!</f>
        <v>#REF!</v>
      </c>
      <c r="P531" s="408" t="e">
        <f t="shared" si="123"/>
        <v>#REF!</v>
      </c>
    </row>
    <row r="532" spans="1:16" ht="24.75" customHeight="1" hidden="1">
      <c r="A532" s="432" t="s">
        <v>145</v>
      </c>
      <c r="B532" s="433" t="s">
        <v>144</v>
      </c>
      <c r="C532" s="404">
        <f t="shared" si="126"/>
        <v>0</v>
      </c>
      <c r="D532" s="404">
        <f t="shared" si="127"/>
        <v>0</v>
      </c>
      <c r="E532" s="408">
        <v>0</v>
      </c>
      <c r="F532" s="408">
        <v>0</v>
      </c>
      <c r="G532" s="408">
        <v>0</v>
      </c>
      <c r="H532" s="408">
        <v>0</v>
      </c>
      <c r="I532" s="408">
        <v>0</v>
      </c>
      <c r="J532" s="408">
        <v>0</v>
      </c>
      <c r="K532" s="408">
        <v>0</v>
      </c>
      <c r="L532" s="408">
        <v>0</v>
      </c>
      <c r="M532" s="408" t="e">
        <f>'03'!#REF!+'04'!#REF!</f>
        <v>#REF!</v>
      </c>
      <c r="N532" s="408" t="e">
        <f t="shared" si="122"/>
        <v>#REF!</v>
      </c>
      <c r="O532" s="408" t="e">
        <f>'07'!#REF!</f>
        <v>#REF!</v>
      </c>
      <c r="P532" s="408" t="e">
        <f t="shared" si="123"/>
        <v>#REF!</v>
      </c>
    </row>
    <row r="533" spans="1:16" ht="24.75" customHeight="1" hidden="1">
      <c r="A533" s="432" t="s">
        <v>147</v>
      </c>
      <c r="B533" s="433" t="s">
        <v>146</v>
      </c>
      <c r="C533" s="404">
        <f t="shared" si="126"/>
        <v>150140</v>
      </c>
      <c r="D533" s="404">
        <f t="shared" si="127"/>
        <v>150140</v>
      </c>
      <c r="E533" s="408">
        <v>150140</v>
      </c>
      <c r="F533" s="408">
        <v>0</v>
      </c>
      <c r="G533" s="408">
        <v>0</v>
      </c>
      <c r="H533" s="408">
        <v>0</v>
      </c>
      <c r="I533" s="408">
        <v>0</v>
      </c>
      <c r="J533" s="408">
        <v>0</v>
      </c>
      <c r="K533" s="408">
        <v>0</v>
      </c>
      <c r="L533" s="408">
        <v>0</v>
      </c>
      <c r="M533" s="408" t="e">
        <f>'03'!#REF!+'04'!#REF!</f>
        <v>#REF!</v>
      </c>
      <c r="N533" s="408" t="e">
        <f t="shared" si="122"/>
        <v>#REF!</v>
      </c>
      <c r="O533" s="408" t="e">
        <f>'07'!#REF!</f>
        <v>#REF!</v>
      </c>
      <c r="P533" s="408" t="e">
        <f t="shared" si="123"/>
        <v>#REF!</v>
      </c>
    </row>
    <row r="534" spans="1:16" ht="24.75" customHeight="1" hidden="1">
      <c r="A534" s="432" t="s">
        <v>149</v>
      </c>
      <c r="B534" s="435" t="s">
        <v>148</v>
      </c>
      <c r="C534" s="404">
        <f t="shared" si="126"/>
        <v>0</v>
      </c>
      <c r="D534" s="404">
        <f t="shared" si="127"/>
        <v>0</v>
      </c>
      <c r="E534" s="408">
        <v>0</v>
      </c>
      <c r="F534" s="408">
        <v>0</v>
      </c>
      <c r="G534" s="408">
        <v>0</v>
      </c>
      <c r="H534" s="408">
        <v>0</v>
      </c>
      <c r="I534" s="408">
        <v>0</v>
      </c>
      <c r="J534" s="408">
        <v>0</v>
      </c>
      <c r="K534" s="408">
        <v>0</v>
      </c>
      <c r="L534" s="408">
        <v>0</v>
      </c>
      <c r="M534" s="408" t="e">
        <f>'03'!#REF!+'04'!#REF!</f>
        <v>#REF!</v>
      </c>
      <c r="N534" s="408" t="e">
        <f t="shared" si="122"/>
        <v>#REF!</v>
      </c>
      <c r="O534" s="408" t="e">
        <f>'07'!#REF!</f>
        <v>#REF!</v>
      </c>
      <c r="P534" s="408" t="e">
        <f t="shared" si="123"/>
        <v>#REF!</v>
      </c>
    </row>
    <row r="535" spans="1:16" ht="24.75" customHeight="1" hidden="1">
      <c r="A535" s="432" t="s">
        <v>185</v>
      </c>
      <c r="B535" s="433" t="s">
        <v>150</v>
      </c>
      <c r="C535" s="404">
        <f t="shared" si="126"/>
        <v>0</v>
      </c>
      <c r="D535" s="404">
        <f t="shared" si="127"/>
        <v>0</v>
      </c>
      <c r="E535" s="408">
        <v>0</v>
      </c>
      <c r="F535" s="408">
        <v>0</v>
      </c>
      <c r="G535" s="408">
        <v>0</v>
      </c>
      <c r="H535" s="408">
        <v>0</v>
      </c>
      <c r="I535" s="408">
        <v>0</v>
      </c>
      <c r="J535" s="408">
        <v>0</v>
      </c>
      <c r="K535" s="408">
        <v>0</v>
      </c>
      <c r="L535" s="408">
        <v>0</v>
      </c>
      <c r="M535" s="408" t="e">
        <f>'03'!#REF!+'04'!#REF!</f>
        <v>#REF!</v>
      </c>
      <c r="N535" s="408" t="e">
        <f t="shared" si="122"/>
        <v>#REF!</v>
      </c>
      <c r="O535" s="408" t="e">
        <f>'07'!#REF!</f>
        <v>#REF!</v>
      </c>
      <c r="P535" s="408" t="e">
        <f t="shared" si="123"/>
        <v>#REF!</v>
      </c>
    </row>
    <row r="536" spans="1:16" ht="24.75" customHeight="1" hidden="1">
      <c r="A536" s="394" t="s">
        <v>53</v>
      </c>
      <c r="B536" s="395" t="s">
        <v>151</v>
      </c>
      <c r="C536" s="404">
        <f t="shared" si="126"/>
        <v>1046387</v>
      </c>
      <c r="D536" s="404">
        <f t="shared" si="127"/>
        <v>1046387</v>
      </c>
      <c r="E536" s="408">
        <v>35026</v>
      </c>
      <c r="F536" s="408">
        <v>0</v>
      </c>
      <c r="G536" s="408">
        <v>37361</v>
      </c>
      <c r="H536" s="408">
        <v>974000</v>
      </c>
      <c r="I536" s="408">
        <v>0</v>
      </c>
      <c r="J536" s="408">
        <v>0</v>
      </c>
      <c r="K536" s="408">
        <v>0</v>
      </c>
      <c r="L536" s="408">
        <v>0</v>
      </c>
      <c r="M536" s="404" t="e">
        <f>'03'!#REF!+'04'!#REF!</f>
        <v>#REF!</v>
      </c>
      <c r="N536" s="404" t="e">
        <f t="shared" si="122"/>
        <v>#REF!</v>
      </c>
      <c r="O536" s="404" t="e">
        <f>'07'!#REF!</f>
        <v>#REF!</v>
      </c>
      <c r="P536" s="404" t="e">
        <f t="shared" si="123"/>
        <v>#REF!</v>
      </c>
    </row>
    <row r="537" spans="1:16" ht="24.75" customHeight="1" hidden="1">
      <c r="A537" s="467" t="s">
        <v>76</v>
      </c>
      <c r="B537" s="496" t="s">
        <v>214</v>
      </c>
      <c r="C537" s="480">
        <f>(C528+C529+C530)/C527</f>
        <v>0.13695612481296787</v>
      </c>
      <c r="D537" s="396">
        <f aca="true" t="shared" si="128" ref="D537:L537">(D528+D529+D530)/D527</f>
        <v>0.2322178844398699</v>
      </c>
      <c r="E537" s="415">
        <f t="shared" si="128"/>
        <v>0.030749919577133415</v>
      </c>
      <c r="F537" s="415" t="e">
        <f t="shared" si="128"/>
        <v>#DIV/0!</v>
      </c>
      <c r="G537" s="415">
        <f t="shared" si="128"/>
        <v>0.16341463414634147</v>
      </c>
      <c r="H537" s="415">
        <f t="shared" si="128"/>
        <v>0.9325145093804832</v>
      </c>
      <c r="I537" s="415" t="e">
        <f t="shared" si="128"/>
        <v>#DIV/0!</v>
      </c>
      <c r="J537" s="415">
        <f t="shared" si="128"/>
        <v>1</v>
      </c>
      <c r="K537" s="415" t="e">
        <f t="shared" si="128"/>
        <v>#DIV/0!</v>
      </c>
      <c r="L537" s="415">
        <f t="shared" si="128"/>
        <v>0</v>
      </c>
      <c r="M537" s="426"/>
      <c r="N537" s="497"/>
      <c r="O537" s="497"/>
      <c r="P537" s="497"/>
    </row>
    <row r="538" spans="1:16" ht="17.25" hidden="1">
      <c r="A538" s="1227" t="s">
        <v>499</v>
      </c>
      <c r="B538" s="1227"/>
      <c r="C538" s="408">
        <f>C521-C524-C525-C526</f>
        <v>0</v>
      </c>
      <c r="D538" s="408">
        <f aca="true" t="shared" si="129" ref="D538:L538">D521-D524-D525-D526</f>
        <v>0</v>
      </c>
      <c r="E538" s="408">
        <f t="shared" si="129"/>
        <v>0</v>
      </c>
      <c r="F538" s="408">
        <f t="shared" si="129"/>
        <v>0</v>
      </c>
      <c r="G538" s="408">
        <f t="shared" si="129"/>
        <v>0</v>
      </c>
      <c r="H538" s="408">
        <f t="shared" si="129"/>
        <v>0</v>
      </c>
      <c r="I538" s="408">
        <f t="shared" si="129"/>
        <v>0</v>
      </c>
      <c r="J538" s="408">
        <f t="shared" si="129"/>
        <v>0</v>
      </c>
      <c r="K538" s="408">
        <f t="shared" si="129"/>
        <v>0</v>
      </c>
      <c r="L538" s="408">
        <f t="shared" si="129"/>
        <v>0</v>
      </c>
      <c r="M538" s="426"/>
      <c r="N538" s="497"/>
      <c r="O538" s="497"/>
      <c r="P538" s="497"/>
    </row>
    <row r="539" spans="1:16" ht="17.25" hidden="1">
      <c r="A539" s="1222" t="s">
        <v>500</v>
      </c>
      <c r="B539" s="1222"/>
      <c r="C539" s="408">
        <f>C526-C527-C536</f>
        <v>0</v>
      </c>
      <c r="D539" s="408">
        <f aca="true" t="shared" si="130" ref="D539:L539">D526-D527-D536</f>
        <v>0</v>
      </c>
      <c r="E539" s="408">
        <f t="shared" si="130"/>
        <v>0</v>
      </c>
      <c r="F539" s="408">
        <f t="shared" si="130"/>
        <v>0</v>
      </c>
      <c r="G539" s="408">
        <f t="shared" si="130"/>
        <v>0</v>
      </c>
      <c r="H539" s="408">
        <f t="shared" si="130"/>
        <v>0</v>
      </c>
      <c r="I539" s="408">
        <f t="shared" si="130"/>
        <v>0</v>
      </c>
      <c r="J539" s="408">
        <f t="shared" si="130"/>
        <v>0</v>
      </c>
      <c r="K539" s="408">
        <f t="shared" si="130"/>
        <v>0</v>
      </c>
      <c r="L539" s="408">
        <f t="shared" si="130"/>
        <v>0</v>
      </c>
      <c r="M539" s="426"/>
      <c r="N539" s="497"/>
      <c r="O539" s="497"/>
      <c r="P539" s="497"/>
    </row>
    <row r="540" spans="1:16" ht="18.75" hidden="1">
      <c r="A540" s="482"/>
      <c r="B540" s="498" t="s">
        <v>520</v>
      </c>
      <c r="C540" s="498"/>
      <c r="D540" s="470"/>
      <c r="E540" s="470"/>
      <c r="F540" s="470"/>
      <c r="G540" s="1219" t="s">
        <v>520</v>
      </c>
      <c r="H540" s="1219"/>
      <c r="I540" s="1219"/>
      <c r="J540" s="1219"/>
      <c r="K540" s="1219"/>
      <c r="L540" s="1219"/>
      <c r="M540" s="485"/>
      <c r="N540" s="485"/>
      <c r="O540" s="485"/>
      <c r="P540" s="485"/>
    </row>
    <row r="541" spans="1:16" ht="18.75" hidden="1">
      <c r="A541" s="1220" t="s">
        <v>4</v>
      </c>
      <c r="B541" s="1220"/>
      <c r="C541" s="1220"/>
      <c r="D541" s="1220"/>
      <c r="E541" s="470"/>
      <c r="F541" s="470"/>
      <c r="G541" s="499"/>
      <c r="H541" s="1221" t="s">
        <v>521</v>
      </c>
      <c r="I541" s="1221"/>
      <c r="J541" s="1221"/>
      <c r="K541" s="1221"/>
      <c r="L541" s="1221"/>
      <c r="M541" s="485"/>
      <c r="N541" s="485"/>
      <c r="O541" s="485"/>
      <c r="P541" s="485"/>
    </row>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sheetData>
  <sheetProtection/>
  <mergeCells count="342">
    <mergeCell ref="M9:P9"/>
    <mergeCell ref="B32:C32"/>
    <mergeCell ref="C6:C9"/>
    <mergeCell ref="D8:D9"/>
    <mergeCell ref="A10:B10"/>
    <mergeCell ref="A6:B9"/>
    <mergeCell ref="A28:B28"/>
    <mergeCell ref="A29:B29"/>
    <mergeCell ref="I30:L30"/>
    <mergeCell ref="E5:I5"/>
    <mergeCell ref="A1:B1"/>
    <mergeCell ref="A3:B3"/>
    <mergeCell ref="D1:J1"/>
    <mergeCell ref="D3:J3"/>
    <mergeCell ref="K1:L1"/>
    <mergeCell ref="A2:C2"/>
    <mergeCell ref="D2:J2"/>
    <mergeCell ref="K2:L2"/>
    <mergeCell ref="K3:L3"/>
    <mergeCell ref="A47:B47"/>
    <mergeCell ref="D47:J47"/>
    <mergeCell ref="K47:L47"/>
    <mergeCell ref="K4:L4"/>
    <mergeCell ref="K5:L5"/>
    <mergeCell ref="D6:L6"/>
    <mergeCell ref="D7:J7"/>
    <mergeCell ref="K7:K9"/>
    <mergeCell ref="L7:L9"/>
    <mergeCell ref="E8:J8"/>
    <mergeCell ref="A39:D39"/>
    <mergeCell ref="H39:L39"/>
    <mergeCell ref="G32:L32"/>
    <mergeCell ref="A31:D31"/>
    <mergeCell ref="H31:L31"/>
    <mergeCell ref="B34:C34"/>
    <mergeCell ref="A48:C48"/>
    <mergeCell ref="D48:J48"/>
    <mergeCell ref="K48:L48"/>
    <mergeCell ref="A49:B49"/>
    <mergeCell ref="D49:J49"/>
    <mergeCell ref="K49:L49"/>
    <mergeCell ref="G76:L76"/>
    <mergeCell ref="A77:D77"/>
    <mergeCell ref="H77:L77"/>
    <mergeCell ref="K50:L50"/>
    <mergeCell ref="K51:L51"/>
    <mergeCell ref="A52:B55"/>
    <mergeCell ref="C52:C55"/>
    <mergeCell ref="D52:L52"/>
    <mergeCell ref="D53:J53"/>
    <mergeCell ref="K53:K55"/>
    <mergeCell ref="M55:P55"/>
    <mergeCell ref="A56:B56"/>
    <mergeCell ref="A74:B74"/>
    <mergeCell ref="A75:B75"/>
    <mergeCell ref="L53:L55"/>
    <mergeCell ref="D54:D55"/>
    <mergeCell ref="E54:J54"/>
    <mergeCell ref="D93:L93"/>
    <mergeCell ref="D94:J94"/>
    <mergeCell ref="K94:K96"/>
    <mergeCell ref="A88:B88"/>
    <mergeCell ref="D88:J88"/>
    <mergeCell ref="K88:L88"/>
    <mergeCell ref="A89:C89"/>
    <mergeCell ref="D89:J89"/>
    <mergeCell ref="K89:L89"/>
    <mergeCell ref="M96:P96"/>
    <mergeCell ref="A97:B97"/>
    <mergeCell ref="A115:B115"/>
    <mergeCell ref="A90:B90"/>
    <mergeCell ref="D90:J90"/>
    <mergeCell ref="K90:L90"/>
    <mergeCell ref="K91:L91"/>
    <mergeCell ref="K92:L92"/>
    <mergeCell ref="A93:B96"/>
    <mergeCell ref="C93:C96"/>
    <mergeCell ref="A131:B131"/>
    <mergeCell ref="D131:J131"/>
    <mergeCell ref="K131:L131"/>
    <mergeCell ref="L94:L96"/>
    <mergeCell ref="D95:D96"/>
    <mergeCell ref="E95:J95"/>
    <mergeCell ref="A116:B116"/>
    <mergeCell ref="G117:L117"/>
    <mergeCell ref="A118:D118"/>
    <mergeCell ref="H118:L118"/>
    <mergeCell ref="A132:C132"/>
    <mergeCell ref="D132:J132"/>
    <mergeCell ref="K132:L132"/>
    <mergeCell ref="A133:B133"/>
    <mergeCell ref="D133:J133"/>
    <mergeCell ref="K133:L133"/>
    <mergeCell ref="G160:L160"/>
    <mergeCell ref="A161:D161"/>
    <mergeCell ref="H161:L161"/>
    <mergeCell ref="K134:L134"/>
    <mergeCell ref="K135:L135"/>
    <mergeCell ref="A136:B139"/>
    <mergeCell ref="C136:C139"/>
    <mergeCell ref="D136:L136"/>
    <mergeCell ref="D137:J137"/>
    <mergeCell ref="K137:K139"/>
    <mergeCell ref="M139:P139"/>
    <mergeCell ref="A140:B140"/>
    <mergeCell ref="A158:B158"/>
    <mergeCell ref="A159:B159"/>
    <mergeCell ref="L137:L139"/>
    <mergeCell ref="D138:D139"/>
    <mergeCell ref="E138:J138"/>
    <mergeCell ref="D178:J178"/>
    <mergeCell ref="K178:K180"/>
    <mergeCell ref="A172:B172"/>
    <mergeCell ref="D172:J172"/>
    <mergeCell ref="K172:L172"/>
    <mergeCell ref="A173:C173"/>
    <mergeCell ref="D173:J173"/>
    <mergeCell ref="K173:L173"/>
    <mergeCell ref="M180:P180"/>
    <mergeCell ref="A181:B181"/>
    <mergeCell ref="A199:B199"/>
    <mergeCell ref="A174:B174"/>
    <mergeCell ref="D174:J174"/>
    <mergeCell ref="K174:L174"/>
    <mergeCell ref="K176:L176"/>
    <mergeCell ref="A177:B180"/>
    <mergeCell ref="C177:C180"/>
    <mergeCell ref="D177:L177"/>
    <mergeCell ref="A212:B212"/>
    <mergeCell ref="D212:J212"/>
    <mergeCell ref="K212:L212"/>
    <mergeCell ref="L178:L180"/>
    <mergeCell ref="D179:D180"/>
    <mergeCell ref="E179:J179"/>
    <mergeCell ref="A200:B200"/>
    <mergeCell ref="G201:L201"/>
    <mergeCell ref="A202:D202"/>
    <mergeCell ref="H202:L202"/>
    <mergeCell ref="A213:C213"/>
    <mergeCell ref="D213:J213"/>
    <mergeCell ref="K213:L213"/>
    <mergeCell ref="A214:B214"/>
    <mergeCell ref="D214:J214"/>
    <mergeCell ref="K214:L214"/>
    <mergeCell ref="G241:L241"/>
    <mergeCell ref="A242:D242"/>
    <mergeCell ref="H242:L242"/>
    <mergeCell ref="K215:L215"/>
    <mergeCell ref="K216:L216"/>
    <mergeCell ref="A217:B220"/>
    <mergeCell ref="C217:C220"/>
    <mergeCell ref="D217:L217"/>
    <mergeCell ref="D218:J218"/>
    <mergeCell ref="K218:K220"/>
    <mergeCell ref="M220:P220"/>
    <mergeCell ref="A221:B221"/>
    <mergeCell ref="A239:B239"/>
    <mergeCell ref="A240:B240"/>
    <mergeCell ref="L218:L220"/>
    <mergeCell ref="D219:D220"/>
    <mergeCell ref="E219:J219"/>
    <mergeCell ref="A253:B253"/>
    <mergeCell ref="D253:J253"/>
    <mergeCell ref="A251:B251"/>
    <mergeCell ref="D251:J251"/>
    <mergeCell ref="K251:L251"/>
    <mergeCell ref="A252:C252"/>
    <mergeCell ref="D252:J252"/>
    <mergeCell ref="K252:L252"/>
    <mergeCell ref="M259:P259"/>
    <mergeCell ref="A260:B260"/>
    <mergeCell ref="K253:L253"/>
    <mergeCell ref="K254:L254"/>
    <mergeCell ref="A256:B259"/>
    <mergeCell ref="C256:C259"/>
    <mergeCell ref="D256:L256"/>
    <mergeCell ref="D257:J257"/>
    <mergeCell ref="K257:K259"/>
    <mergeCell ref="L257:L259"/>
    <mergeCell ref="G280:L280"/>
    <mergeCell ref="A281:D281"/>
    <mergeCell ref="H281:L281"/>
    <mergeCell ref="A278:B278"/>
    <mergeCell ref="A279:B279"/>
    <mergeCell ref="D258:D259"/>
    <mergeCell ref="E258:J258"/>
    <mergeCell ref="A295:B295"/>
    <mergeCell ref="D295:J295"/>
    <mergeCell ref="K295:L295"/>
    <mergeCell ref="G322:L322"/>
    <mergeCell ref="A293:B293"/>
    <mergeCell ref="D293:J293"/>
    <mergeCell ref="K293:L293"/>
    <mergeCell ref="A294:C294"/>
    <mergeCell ref="D294:J294"/>
    <mergeCell ref="K294:L294"/>
    <mergeCell ref="A323:D323"/>
    <mergeCell ref="H323:L323"/>
    <mergeCell ref="K296:L296"/>
    <mergeCell ref="K297:L297"/>
    <mergeCell ref="A298:B301"/>
    <mergeCell ref="C298:C301"/>
    <mergeCell ref="D298:L298"/>
    <mergeCell ref="D299:J299"/>
    <mergeCell ref="K299:K301"/>
    <mergeCell ref="M301:P301"/>
    <mergeCell ref="A302:B302"/>
    <mergeCell ref="A320:B320"/>
    <mergeCell ref="A321:B321"/>
    <mergeCell ref="L299:L301"/>
    <mergeCell ref="D300:D301"/>
    <mergeCell ref="E300:J300"/>
    <mergeCell ref="D341:L341"/>
    <mergeCell ref="D342:J342"/>
    <mergeCell ref="K342:K344"/>
    <mergeCell ref="A336:B336"/>
    <mergeCell ref="D336:J336"/>
    <mergeCell ref="K336:L336"/>
    <mergeCell ref="A337:C337"/>
    <mergeCell ref="D337:J337"/>
    <mergeCell ref="K337:L337"/>
    <mergeCell ref="M344:P344"/>
    <mergeCell ref="A345:B345"/>
    <mergeCell ref="A363:B363"/>
    <mergeCell ref="A338:B338"/>
    <mergeCell ref="D338:J338"/>
    <mergeCell ref="K338:L338"/>
    <mergeCell ref="K339:L339"/>
    <mergeCell ref="K340:L340"/>
    <mergeCell ref="A341:B344"/>
    <mergeCell ref="C341:C344"/>
    <mergeCell ref="A379:B379"/>
    <mergeCell ref="D379:J379"/>
    <mergeCell ref="K379:L379"/>
    <mergeCell ref="L342:L344"/>
    <mergeCell ref="D343:D344"/>
    <mergeCell ref="E343:J343"/>
    <mergeCell ref="A364:B364"/>
    <mergeCell ref="G365:L365"/>
    <mergeCell ref="A366:D366"/>
    <mergeCell ref="H366:L366"/>
    <mergeCell ref="A380:C380"/>
    <mergeCell ref="D380:J380"/>
    <mergeCell ref="K380:L380"/>
    <mergeCell ref="A381:B381"/>
    <mergeCell ref="D381:J381"/>
    <mergeCell ref="K381:L381"/>
    <mergeCell ref="G408:L408"/>
    <mergeCell ref="A409:D409"/>
    <mergeCell ref="H409:L409"/>
    <mergeCell ref="K382:L382"/>
    <mergeCell ref="A384:B387"/>
    <mergeCell ref="C384:C387"/>
    <mergeCell ref="D384:L384"/>
    <mergeCell ref="D385:J385"/>
    <mergeCell ref="K385:K387"/>
    <mergeCell ref="M387:P387"/>
    <mergeCell ref="A388:B388"/>
    <mergeCell ref="A406:B406"/>
    <mergeCell ref="A407:B407"/>
    <mergeCell ref="L385:L387"/>
    <mergeCell ref="D386:D387"/>
    <mergeCell ref="E386:J386"/>
    <mergeCell ref="D431:L431"/>
    <mergeCell ref="D432:J432"/>
    <mergeCell ref="K432:K434"/>
    <mergeCell ref="A426:B426"/>
    <mergeCell ref="D426:J426"/>
    <mergeCell ref="K426:L426"/>
    <mergeCell ref="A427:C427"/>
    <mergeCell ref="D427:J427"/>
    <mergeCell ref="K427:L427"/>
    <mergeCell ref="M434:P434"/>
    <mergeCell ref="A435:B435"/>
    <mergeCell ref="A453:B453"/>
    <mergeCell ref="A428:B428"/>
    <mergeCell ref="D428:J428"/>
    <mergeCell ref="K428:L428"/>
    <mergeCell ref="K429:L429"/>
    <mergeCell ref="K430:L430"/>
    <mergeCell ref="A431:B434"/>
    <mergeCell ref="C431:C434"/>
    <mergeCell ref="A468:B468"/>
    <mergeCell ref="D468:J468"/>
    <mergeCell ref="K468:L468"/>
    <mergeCell ref="L432:L434"/>
    <mergeCell ref="D433:D434"/>
    <mergeCell ref="E433:J433"/>
    <mergeCell ref="A454:B454"/>
    <mergeCell ref="G455:L455"/>
    <mergeCell ref="A456:D456"/>
    <mergeCell ref="H456:L456"/>
    <mergeCell ref="A469:C469"/>
    <mergeCell ref="D469:J469"/>
    <mergeCell ref="K469:L469"/>
    <mergeCell ref="A470:B470"/>
    <mergeCell ref="D470:J470"/>
    <mergeCell ref="K470:L470"/>
    <mergeCell ref="G497:L497"/>
    <mergeCell ref="A498:D498"/>
    <mergeCell ref="H498:L498"/>
    <mergeCell ref="K471:L471"/>
    <mergeCell ref="K472:L472"/>
    <mergeCell ref="A473:B476"/>
    <mergeCell ref="C473:C476"/>
    <mergeCell ref="D473:L473"/>
    <mergeCell ref="D474:J474"/>
    <mergeCell ref="K474:K476"/>
    <mergeCell ref="D513:J513"/>
    <mergeCell ref="K513:L513"/>
    <mergeCell ref="A516:B519"/>
    <mergeCell ref="M476:P476"/>
    <mergeCell ref="A477:B477"/>
    <mergeCell ref="A495:B495"/>
    <mergeCell ref="A496:B496"/>
    <mergeCell ref="L474:L476"/>
    <mergeCell ref="D475:D476"/>
    <mergeCell ref="E475:J475"/>
    <mergeCell ref="A511:B511"/>
    <mergeCell ref="D511:J511"/>
    <mergeCell ref="K511:L511"/>
    <mergeCell ref="A512:C512"/>
    <mergeCell ref="D512:J512"/>
    <mergeCell ref="K512:L512"/>
    <mergeCell ref="C516:C519"/>
    <mergeCell ref="D518:D519"/>
    <mergeCell ref="K515:L515"/>
    <mergeCell ref="E518:J518"/>
    <mergeCell ref="D516:L516"/>
    <mergeCell ref="D517:J517"/>
    <mergeCell ref="K517:K519"/>
    <mergeCell ref="L517:L519"/>
    <mergeCell ref="G540:L540"/>
    <mergeCell ref="A541:D541"/>
    <mergeCell ref="H541:L541"/>
    <mergeCell ref="A539:B539"/>
    <mergeCell ref="N6:P6"/>
    <mergeCell ref="M519:P519"/>
    <mergeCell ref="A520:B520"/>
    <mergeCell ref="A538:B538"/>
    <mergeCell ref="K514:L514"/>
    <mergeCell ref="A513:B513"/>
  </mergeCells>
  <printOptions/>
  <pageMargins left="0.2362204724409449" right="0" top="0.1968503937007874" bottom="0" header="0.1968503937007874" footer="0.1968503937007874"/>
  <pageSetup horizontalDpi="600" verticalDpi="600" orientation="landscape" paperSize="9" scale="80" r:id="rId2"/>
  <headerFooter differentFirst="1" alignWithMargins="0">
    <oddFooter>&amp;C&amp;P</oddFooter>
  </headerFooter>
  <drawing r:id="rId1"/>
</worksheet>
</file>

<file path=xl/worksheets/sheet22.xml><?xml version="1.0" encoding="utf-8"?>
<worksheet xmlns="http://schemas.openxmlformats.org/spreadsheetml/2006/main" xmlns:r="http://schemas.openxmlformats.org/officeDocument/2006/relationships">
  <sheetPr>
    <tabColor indexed="19"/>
  </sheetPr>
  <dimension ref="A1:S115"/>
  <sheetViews>
    <sheetView showZeros="0" zoomScaleSheetLayoutView="100" workbookViewId="0" topLeftCell="A40">
      <selection activeCell="S47" sqref="S47:S48"/>
    </sheetView>
  </sheetViews>
  <sheetFormatPr defaultColWidth="9.00390625" defaultRowHeight="15.75"/>
  <cols>
    <col min="1" max="1" width="3.50390625" style="26" customWidth="1"/>
    <col min="2" max="2" width="20.75390625" style="26" customWidth="1"/>
    <col min="3" max="3" width="9.625" style="26" customWidth="1"/>
    <col min="4" max="5" width="7.375" style="26" customWidth="1"/>
    <col min="6" max="6" width="6.50390625" style="26" customWidth="1"/>
    <col min="7" max="7" width="6.75390625" style="26" customWidth="1"/>
    <col min="8" max="8" width="8.875" style="26" customWidth="1"/>
    <col min="9" max="9" width="8.25390625" style="26" customWidth="1"/>
    <col min="10" max="10" width="7.625" style="26" customWidth="1"/>
    <col min="11" max="11" width="6.25390625" style="26" customWidth="1"/>
    <col min="12" max="12" width="7.375" style="26" customWidth="1"/>
    <col min="13" max="13" width="5.875" style="26" customWidth="1"/>
    <col min="14" max="14" width="8.625" style="26" customWidth="1"/>
    <col min="15" max="15" width="6.125" style="26" customWidth="1"/>
    <col min="16" max="16" width="7.25390625" style="26" customWidth="1"/>
    <col min="17" max="17" width="7.50390625" style="26" customWidth="1"/>
    <col min="18" max="18" width="7.25390625" style="26" customWidth="1"/>
    <col min="19" max="19" width="8.625" style="26" customWidth="1"/>
    <col min="20" max="16384" width="9.00390625" style="26" customWidth="1"/>
  </cols>
  <sheetData>
    <row r="1" spans="1:19" ht="20.25" customHeight="1">
      <c r="A1" s="454" t="s">
        <v>34</v>
      </c>
      <c r="B1" s="454"/>
      <c r="C1" s="454"/>
      <c r="E1" s="1198" t="s">
        <v>83</v>
      </c>
      <c r="F1" s="1198"/>
      <c r="G1" s="1198"/>
      <c r="H1" s="1198"/>
      <c r="I1" s="1198"/>
      <c r="J1" s="1198"/>
      <c r="K1" s="1198"/>
      <c r="L1" s="1198"/>
      <c r="M1" s="1198"/>
      <c r="N1" s="1198"/>
      <c r="O1" s="1198"/>
      <c r="P1" s="411" t="s">
        <v>576</v>
      </c>
      <c r="Q1" s="411"/>
      <c r="R1" s="411"/>
      <c r="S1" s="411"/>
    </row>
    <row r="2" spans="1:19" ht="17.25" customHeight="1">
      <c r="A2" s="1276" t="s">
        <v>343</v>
      </c>
      <c r="B2" s="1276"/>
      <c r="C2" s="1276"/>
      <c r="D2" s="1276"/>
      <c r="E2" s="1197" t="s">
        <v>42</v>
      </c>
      <c r="F2" s="1197"/>
      <c r="G2" s="1197"/>
      <c r="H2" s="1197"/>
      <c r="I2" s="1197"/>
      <c r="J2" s="1197"/>
      <c r="K2" s="1197"/>
      <c r="L2" s="1197"/>
      <c r="M2" s="1197"/>
      <c r="N2" s="1197"/>
      <c r="O2" s="1197"/>
      <c r="P2" s="1279" t="str">
        <f>'Thong tin'!B4</f>
        <v>Cục Thi hành án dân sự tỉnh Lâm Đồng </v>
      </c>
      <c r="Q2" s="1279"/>
      <c r="R2" s="1279"/>
      <c r="S2" s="1279"/>
    </row>
    <row r="3" spans="1:19" ht="19.5" customHeight="1">
      <c r="A3" s="1276" t="s">
        <v>344</v>
      </c>
      <c r="B3" s="1276"/>
      <c r="C3" s="1276"/>
      <c r="D3" s="1276"/>
      <c r="E3" s="1287" t="str">
        <f>'Thong tin'!B3</f>
        <v>03 tháng / năm 2019</v>
      </c>
      <c r="F3" s="1287"/>
      <c r="G3" s="1287"/>
      <c r="H3" s="1287"/>
      <c r="I3" s="1287"/>
      <c r="J3" s="1287"/>
      <c r="K3" s="1287"/>
      <c r="L3" s="1287"/>
      <c r="M3" s="1287"/>
      <c r="N3" s="1287"/>
      <c r="O3" s="1287"/>
      <c r="P3" s="411" t="s">
        <v>577</v>
      </c>
      <c r="Q3" s="454"/>
      <c r="R3" s="411"/>
      <c r="S3" s="411"/>
    </row>
    <row r="4" spans="1:19" ht="14.25" customHeight="1">
      <c r="A4" s="414" t="s">
        <v>216</v>
      </c>
      <c r="B4" s="454"/>
      <c r="C4" s="454"/>
      <c r="D4" s="454"/>
      <c r="E4" s="454"/>
      <c r="F4" s="454"/>
      <c r="G4" s="454"/>
      <c r="H4" s="454"/>
      <c r="I4" s="454"/>
      <c r="J4" s="454"/>
      <c r="K4" s="454"/>
      <c r="L4" s="454"/>
      <c r="M4" s="454"/>
      <c r="N4" s="501"/>
      <c r="O4" s="501"/>
      <c r="P4" s="1278" t="s">
        <v>411</v>
      </c>
      <c r="Q4" s="1278"/>
      <c r="R4" s="1278"/>
      <c r="S4" s="1278"/>
    </row>
    <row r="5" spans="2:19" ht="21.75" customHeight="1">
      <c r="B5" s="450"/>
      <c r="C5" s="450"/>
      <c r="J5" s="766"/>
      <c r="Q5" s="502" t="s">
        <v>342</v>
      </c>
      <c r="R5" s="503"/>
      <c r="S5" s="503"/>
    </row>
    <row r="6" spans="1:19" ht="19.5" customHeight="1">
      <c r="A6" s="1229" t="s">
        <v>72</v>
      </c>
      <c r="B6" s="1229"/>
      <c r="C6" s="1277" t="s">
        <v>217</v>
      </c>
      <c r="D6" s="1277"/>
      <c r="E6" s="1277"/>
      <c r="F6" s="1280" t="s">
        <v>134</v>
      </c>
      <c r="G6" s="1280" t="s">
        <v>218</v>
      </c>
      <c r="H6" s="1288" t="s">
        <v>137</v>
      </c>
      <c r="I6" s="1288"/>
      <c r="J6" s="1288"/>
      <c r="K6" s="1288"/>
      <c r="L6" s="1288"/>
      <c r="M6" s="1288"/>
      <c r="N6" s="1288"/>
      <c r="O6" s="1288"/>
      <c r="P6" s="1288"/>
      <c r="Q6" s="1288"/>
      <c r="R6" s="1277" t="s">
        <v>353</v>
      </c>
      <c r="S6" s="1277" t="s">
        <v>579</v>
      </c>
    </row>
    <row r="7" spans="1:19" s="411" customFormat="1" ht="27" customHeight="1">
      <c r="A7" s="1229"/>
      <c r="B7" s="1229"/>
      <c r="C7" s="1277" t="s">
        <v>51</v>
      </c>
      <c r="D7" s="1290" t="s">
        <v>7</v>
      </c>
      <c r="E7" s="1290"/>
      <c r="F7" s="1280"/>
      <c r="G7" s="1280"/>
      <c r="H7" s="1280" t="s">
        <v>137</v>
      </c>
      <c r="I7" s="1277" t="s">
        <v>138</v>
      </c>
      <c r="J7" s="1277"/>
      <c r="K7" s="1277"/>
      <c r="L7" s="1277"/>
      <c r="M7" s="1277"/>
      <c r="N7" s="1277"/>
      <c r="O7" s="1277"/>
      <c r="P7" s="1277"/>
      <c r="Q7" s="1280" t="s">
        <v>151</v>
      </c>
      <c r="R7" s="1277"/>
      <c r="S7" s="1277"/>
    </row>
    <row r="8" spans="1:19" ht="21.75" customHeight="1">
      <c r="A8" s="1229"/>
      <c r="B8" s="1229"/>
      <c r="C8" s="1277"/>
      <c r="D8" s="1290" t="s">
        <v>220</v>
      </c>
      <c r="E8" s="1290" t="s">
        <v>221</v>
      </c>
      <c r="F8" s="1280"/>
      <c r="G8" s="1280"/>
      <c r="H8" s="1280"/>
      <c r="I8" s="1280" t="s">
        <v>578</v>
      </c>
      <c r="J8" s="1290" t="s">
        <v>7</v>
      </c>
      <c r="K8" s="1290"/>
      <c r="L8" s="1290"/>
      <c r="M8" s="1290"/>
      <c r="N8" s="1290"/>
      <c r="O8" s="1290"/>
      <c r="P8" s="1290"/>
      <c r="Q8" s="1280"/>
      <c r="R8" s="1277"/>
      <c r="S8" s="1277"/>
    </row>
    <row r="9" spans="1:19" ht="79.5" customHeight="1">
      <c r="A9" s="1229"/>
      <c r="B9" s="1229"/>
      <c r="C9" s="1277"/>
      <c r="D9" s="1290"/>
      <c r="E9" s="1290"/>
      <c r="F9" s="1280"/>
      <c r="G9" s="1280"/>
      <c r="H9" s="1280"/>
      <c r="I9" s="1280"/>
      <c r="J9" s="504" t="s">
        <v>222</v>
      </c>
      <c r="K9" s="504" t="s">
        <v>223</v>
      </c>
      <c r="L9" s="505" t="s">
        <v>142</v>
      </c>
      <c r="M9" s="505" t="s">
        <v>224</v>
      </c>
      <c r="N9" s="505" t="s">
        <v>146</v>
      </c>
      <c r="O9" s="505" t="s">
        <v>354</v>
      </c>
      <c r="P9" s="505" t="s">
        <v>150</v>
      </c>
      <c r="Q9" s="1280"/>
      <c r="R9" s="1277"/>
      <c r="S9" s="1277"/>
    </row>
    <row r="10" spans="1:19" ht="20.25" customHeight="1">
      <c r="A10" s="1283" t="s">
        <v>6</v>
      </c>
      <c r="B10" s="1284"/>
      <c r="C10" s="506">
        <v>1</v>
      </c>
      <c r="D10" s="506">
        <v>2</v>
      </c>
      <c r="E10" s="506">
        <v>3</v>
      </c>
      <c r="F10" s="506">
        <v>4</v>
      </c>
      <c r="G10" s="506">
        <v>5</v>
      </c>
      <c r="H10" s="506">
        <v>6</v>
      </c>
      <c r="I10" s="506">
        <v>7</v>
      </c>
      <c r="J10" s="506">
        <v>8</v>
      </c>
      <c r="K10" s="506">
        <v>9</v>
      </c>
      <c r="L10" s="506">
        <v>10</v>
      </c>
      <c r="M10" s="506">
        <v>11</v>
      </c>
      <c r="N10" s="506">
        <v>12</v>
      </c>
      <c r="O10" s="506">
        <v>13</v>
      </c>
      <c r="P10" s="506">
        <v>14</v>
      </c>
      <c r="Q10" s="506">
        <v>15</v>
      </c>
      <c r="R10" s="506">
        <v>16</v>
      </c>
      <c r="S10" s="698">
        <v>17</v>
      </c>
    </row>
    <row r="11" spans="1:19" ht="20.25" customHeight="1">
      <c r="A11" s="1285" t="s">
        <v>37</v>
      </c>
      <c r="B11" s="1286"/>
      <c r="C11" s="747">
        <f aca="true" t="shared" si="0" ref="C11:K11">C13+C27</f>
        <v>9261</v>
      </c>
      <c r="D11" s="747">
        <f>D13+D27</f>
        <v>6410</v>
      </c>
      <c r="E11" s="747">
        <f>E13+E27</f>
        <v>2851</v>
      </c>
      <c r="F11" s="747">
        <f t="shared" si="0"/>
        <v>15</v>
      </c>
      <c r="G11" s="747">
        <f t="shared" si="0"/>
        <v>0</v>
      </c>
      <c r="H11" s="747">
        <f t="shared" si="0"/>
        <v>9246</v>
      </c>
      <c r="I11" s="747">
        <f t="shared" si="0"/>
        <v>5927</v>
      </c>
      <c r="J11" s="747">
        <f t="shared" si="0"/>
        <v>1818</v>
      </c>
      <c r="K11" s="747">
        <f t="shared" si="0"/>
        <v>89</v>
      </c>
      <c r="L11" s="747">
        <f>I11-J11-K11-M11-N11-O11-P11</f>
        <v>3973</v>
      </c>
      <c r="M11" s="747">
        <f aca="true" t="shared" si="1" ref="M11:R11">M13+M27</f>
        <v>26</v>
      </c>
      <c r="N11" s="747">
        <f t="shared" si="1"/>
        <v>14</v>
      </c>
      <c r="O11" s="747">
        <f t="shared" si="1"/>
        <v>0</v>
      </c>
      <c r="P11" s="747">
        <f t="shared" si="1"/>
        <v>7</v>
      </c>
      <c r="Q11" s="747">
        <f t="shared" si="1"/>
        <v>3319</v>
      </c>
      <c r="R11" s="747">
        <f t="shared" si="1"/>
        <v>7339</v>
      </c>
      <c r="S11" s="697">
        <f>(J11+K11)/I11</f>
        <v>0.3217479331871098</v>
      </c>
    </row>
    <row r="12" spans="1:19" ht="20.25" customHeight="1">
      <c r="A12" s="748"/>
      <c r="B12" s="749"/>
      <c r="C12" s="750">
        <f aca="true" t="shared" si="2" ref="C12:C105">D12+E12</f>
        <v>0</v>
      </c>
      <c r="D12" s="782">
        <f>D11-'01'!C12-'02'!C12</f>
        <v>0</v>
      </c>
      <c r="E12" s="782">
        <f>E11-'01'!C13-'02'!C13</f>
        <v>0</v>
      </c>
      <c r="F12" s="782">
        <f>F11-'01'!C14-'02'!C14</f>
        <v>0</v>
      </c>
      <c r="G12" s="782"/>
      <c r="H12" s="778">
        <f>C12-F12</f>
        <v>0</v>
      </c>
      <c r="I12" s="778">
        <f>H12-Q12</f>
        <v>0</v>
      </c>
      <c r="J12" s="782">
        <f>J11-'01'!C18-'02'!C18</f>
        <v>0</v>
      </c>
      <c r="K12" s="782">
        <f>K11-'01'!C19-'02'!C19</f>
        <v>0</v>
      </c>
      <c r="L12" s="753">
        <f>I12-J12-K12-M12-N12-O12-P12</f>
        <v>0</v>
      </c>
      <c r="M12" s="782">
        <f>M11-'01'!C21-'02'!C21</f>
        <v>0</v>
      </c>
      <c r="N12" s="782">
        <f>N11-'01'!C22-'02'!C22</f>
        <v>0</v>
      </c>
      <c r="O12" s="782">
        <f>O11-'01'!C23-'02'!C23</f>
        <v>0</v>
      </c>
      <c r="P12" s="782">
        <f>P11-'01'!C24-'02'!C24</f>
        <v>0</v>
      </c>
      <c r="Q12" s="782">
        <f>Q11-'01'!C25-'02'!C25</f>
        <v>0</v>
      </c>
      <c r="R12" s="750">
        <f>H12-J12-K12</f>
        <v>0</v>
      </c>
      <c r="S12" s="697"/>
    </row>
    <row r="13" spans="1:19" ht="20.25" customHeight="1">
      <c r="A13" s="751" t="s">
        <v>0</v>
      </c>
      <c r="B13" s="752" t="s">
        <v>660</v>
      </c>
      <c r="C13" s="750">
        <f>C14+C15+C16+C17+C18+C19+C20+C21+C22+C23+C24+C25+C26</f>
        <v>209</v>
      </c>
      <c r="D13" s="778">
        <f aca="true" t="shared" si="3" ref="D13:Q13">D14+D15+D16+D17+D18+D19+D20+D21+D22+D23+D24+D25+D26</f>
        <v>119</v>
      </c>
      <c r="E13" s="778">
        <f t="shared" si="3"/>
        <v>90</v>
      </c>
      <c r="F13" s="778">
        <f t="shared" si="3"/>
        <v>1</v>
      </c>
      <c r="G13" s="778">
        <f t="shared" si="3"/>
        <v>0</v>
      </c>
      <c r="H13" s="778">
        <f t="shared" si="3"/>
        <v>208</v>
      </c>
      <c r="I13" s="778">
        <f t="shared" si="3"/>
        <v>152</v>
      </c>
      <c r="J13" s="778">
        <f t="shared" si="3"/>
        <v>60</v>
      </c>
      <c r="K13" s="778">
        <f t="shared" si="3"/>
        <v>1</v>
      </c>
      <c r="L13" s="778">
        <f t="shared" si="3"/>
        <v>90</v>
      </c>
      <c r="M13" s="778">
        <f t="shared" si="3"/>
        <v>1</v>
      </c>
      <c r="N13" s="778">
        <f t="shared" si="3"/>
        <v>0</v>
      </c>
      <c r="O13" s="778">
        <f t="shared" si="3"/>
        <v>0</v>
      </c>
      <c r="P13" s="778">
        <f t="shared" si="3"/>
        <v>0</v>
      </c>
      <c r="Q13" s="778">
        <f t="shared" si="3"/>
        <v>56</v>
      </c>
      <c r="R13" s="750">
        <f>H13-J13-K13</f>
        <v>147</v>
      </c>
      <c r="S13" s="697">
        <f aca="true" t="shared" si="4" ref="S13:S83">(J13+K13)/I13</f>
        <v>0.40131578947368424</v>
      </c>
    </row>
    <row r="14" spans="1:19" ht="20.25" customHeight="1">
      <c r="A14" s="667" t="s">
        <v>52</v>
      </c>
      <c r="B14" s="668" t="s">
        <v>646</v>
      </c>
      <c r="C14" s="750">
        <f t="shared" si="2"/>
        <v>26</v>
      </c>
      <c r="D14" s="783">
        <v>2</v>
      </c>
      <c r="E14" s="783">
        <v>24</v>
      </c>
      <c r="F14" s="783"/>
      <c r="G14" s="710"/>
      <c r="H14" s="778">
        <f>C14-F14</f>
        <v>26</v>
      </c>
      <c r="I14" s="778">
        <f>H14-Q14</f>
        <v>26</v>
      </c>
      <c r="J14" s="783">
        <v>11</v>
      </c>
      <c r="K14" s="783">
        <v>0</v>
      </c>
      <c r="L14" s="753">
        <f>I14-J14-K14-M14-N14-O14-P14</f>
        <v>15</v>
      </c>
      <c r="M14" s="783"/>
      <c r="N14" s="783"/>
      <c r="O14" s="783"/>
      <c r="P14" s="783"/>
      <c r="Q14" s="784">
        <v>0</v>
      </c>
      <c r="R14" s="750">
        <f>H14-J14-K14</f>
        <v>15</v>
      </c>
      <c r="S14" s="697">
        <f t="shared" si="4"/>
        <v>0.4230769230769231</v>
      </c>
    </row>
    <row r="15" spans="1:19" ht="20.25" customHeight="1">
      <c r="A15" s="667" t="s">
        <v>53</v>
      </c>
      <c r="B15" s="668" t="s">
        <v>662</v>
      </c>
      <c r="C15" s="750">
        <f t="shared" si="2"/>
        <v>1</v>
      </c>
      <c r="D15" s="783">
        <v>0</v>
      </c>
      <c r="E15" s="783">
        <v>1</v>
      </c>
      <c r="F15" s="783">
        <v>0</v>
      </c>
      <c r="G15" s="710"/>
      <c r="H15" s="778">
        <f aca="true" t="shared" si="5" ref="H15:H85">C15-F15</f>
        <v>1</v>
      </c>
      <c r="I15" s="778">
        <f aca="true" t="shared" si="6" ref="I15:I105">H15-Q15</f>
        <v>1</v>
      </c>
      <c r="J15" s="783">
        <v>1</v>
      </c>
      <c r="K15" s="783">
        <v>0</v>
      </c>
      <c r="L15" s="753">
        <f aca="true" t="shared" si="7" ref="L15:L23">I15-J15-K15-M15-N15-O15-P15</f>
        <v>0</v>
      </c>
      <c r="M15" s="783"/>
      <c r="N15" s="783"/>
      <c r="O15" s="783"/>
      <c r="P15" s="783"/>
      <c r="Q15" s="784">
        <v>0</v>
      </c>
      <c r="R15" s="750">
        <f aca="true" t="shared" si="8" ref="R15:R105">H15-J15-K15</f>
        <v>0</v>
      </c>
      <c r="S15" s="697">
        <f t="shared" si="4"/>
        <v>1</v>
      </c>
    </row>
    <row r="16" spans="1:19" ht="20.25" customHeight="1">
      <c r="A16" s="667" t="s">
        <v>58</v>
      </c>
      <c r="B16" s="668" t="s">
        <v>663</v>
      </c>
      <c r="C16" s="750">
        <f t="shared" si="2"/>
        <v>5</v>
      </c>
      <c r="D16" s="783">
        <v>2</v>
      </c>
      <c r="E16" s="783">
        <v>3</v>
      </c>
      <c r="F16" s="783"/>
      <c r="G16" s="710"/>
      <c r="H16" s="778">
        <f t="shared" si="5"/>
        <v>5</v>
      </c>
      <c r="I16" s="778">
        <f t="shared" si="6"/>
        <v>3</v>
      </c>
      <c r="J16" s="783">
        <v>3</v>
      </c>
      <c r="K16" s="783"/>
      <c r="L16" s="753">
        <f t="shared" si="7"/>
        <v>0</v>
      </c>
      <c r="M16" s="783"/>
      <c r="N16" s="783"/>
      <c r="O16" s="783"/>
      <c r="P16" s="783"/>
      <c r="Q16" s="784">
        <v>2</v>
      </c>
      <c r="R16" s="750">
        <f t="shared" si="8"/>
        <v>2</v>
      </c>
      <c r="S16" s="697">
        <f t="shared" si="4"/>
        <v>1</v>
      </c>
    </row>
    <row r="17" spans="1:19" ht="20.25" customHeight="1">
      <c r="A17" s="667" t="s">
        <v>73</v>
      </c>
      <c r="B17" s="668" t="s">
        <v>740</v>
      </c>
      <c r="C17" s="750">
        <f t="shared" si="2"/>
        <v>2</v>
      </c>
      <c r="D17" s="783">
        <v>1</v>
      </c>
      <c r="E17" s="783">
        <v>1</v>
      </c>
      <c r="F17" s="783"/>
      <c r="G17" s="710"/>
      <c r="H17" s="778">
        <f t="shared" si="5"/>
        <v>2</v>
      </c>
      <c r="I17" s="778">
        <f t="shared" si="6"/>
        <v>2</v>
      </c>
      <c r="J17" s="783">
        <v>2</v>
      </c>
      <c r="K17" s="783">
        <v>0</v>
      </c>
      <c r="L17" s="753">
        <f t="shared" si="7"/>
        <v>0</v>
      </c>
      <c r="M17" s="783"/>
      <c r="N17" s="783"/>
      <c r="O17" s="783"/>
      <c r="P17" s="783"/>
      <c r="Q17" s="784">
        <v>0</v>
      </c>
      <c r="R17" s="750">
        <f t="shared" si="8"/>
        <v>0</v>
      </c>
      <c r="S17" s="697">
        <f t="shared" si="4"/>
        <v>1</v>
      </c>
    </row>
    <row r="18" spans="1:19" ht="20.25" customHeight="1">
      <c r="A18" s="667" t="s">
        <v>74</v>
      </c>
      <c r="B18" s="668" t="s">
        <v>664</v>
      </c>
      <c r="C18" s="750">
        <f t="shared" si="2"/>
        <v>14</v>
      </c>
      <c r="D18" s="783">
        <v>7</v>
      </c>
      <c r="E18" s="783">
        <v>7</v>
      </c>
      <c r="F18" s="783"/>
      <c r="G18" s="710"/>
      <c r="H18" s="778">
        <f t="shared" si="5"/>
        <v>14</v>
      </c>
      <c r="I18" s="778">
        <f t="shared" si="6"/>
        <v>11</v>
      </c>
      <c r="J18" s="783">
        <v>4</v>
      </c>
      <c r="K18" s="783"/>
      <c r="L18" s="753">
        <f t="shared" si="7"/>
        <v>7</v>
      </c>
      <c r="M18" s="783"/>
      <c r="N18" s="783"/>
      <c r="O18" s="783"/>
      <c r="P18" s="783"/>
      <c r="Q18" s="784">
        <v>3</v>
      </c>
      <c r="R18" s="750">
        <f t="shared" si="8"/>
        <v>10</v>
      </c>
      <c r="S18" s="697">
        <f t="shared" si="4"/>
        <v>0.36363636363636365</v>
      </c>
    </row>
    <row r="19" spans="1:19" ht="20.25" customHeight="1">
      <c r="A19" s="667" t="s">
        <v>75</v>
      </c>
      <c r="B19" s="668" t="s">
        <v>665</v>
      </c>
      <c r="C19" s="750">
        <f t="shared" si="2"/>
        <v>20</v>
      </c>
      <c r="D19" s="783">
        <v>15</v>
      </c>
      <c r="E19" s="783">
        <v>5</v>
      </c>
      <c r="F19" s="783">
        <v>1</v>
      </c>
      <c r="G19" s="710"/>
      <c r="H19" s="778">
        <f t="shared" si="5"/>
        <v>19</v>
      </c>
      <c r="I19" s="778">
        <f t="shared" si="6"/>
        <v>15</v>
      </c>
      <c r="J19" s="783">
        <v>2</v>
      </c>
      <c r="K19" s="783"/>
      <c r="L19" s="753">
        <f t="shared" si="7"/>
        <v>13</v>
      </c>
      <c r="M19" s="783"/>
      <c r="N19" s="783"/>
      <c r="O19" s="783"/>
      <c r="P19" s="783">
        <v>0</v>
      </c>
      <c r="Q19" s="784">
        <v>4</v>
      </c>
      <c r="R19" s="750">
        <f t="shared" si="8"/>
        <v>17</v>
      </c>
      <c r="S19" s="697">
        <f t="shared" si="4"/>
        <v>0.13333333333333333</v>
      </c>
    </row>
    <row r="20" spans="1:19" ht="20.25" customHeight="1">
      <c r="A20" s="667" t="s">
        <v>76</v>
      </c>
      <c r="B20" s="668" t="s">
        <v>666</v>
      </c>
      <c r="C20" s="750">
        <f t="shared" si="2"/>
        <v>28</v>
      </c>
      <c r="D20" s="783">
        <v>22</v>
      </c>
      <c r="E20" s="783">
        <v>6</v>
      </c>
      <c r="F20" s="783"/>
      <c r="G20" s="710"/>
      <c r="H20" s="778">
        <f t="shared" si="5"/>
        <v>28</v>
      </c>
      <c r="I20" s="778">
        <f t="shared" si="6"/>
        <v>15</v>
      </c>
      <c r="J20" s="783">
        <v>0</v>
      </c>
      <c r="K20" s="783">
        <v>0</v>
      </c>
      <c r="L20" s="753">
        <f t="shared" si="7"/>
        <v>14</v>
      </c>
      <c r="M20" s="783">
        <v>1</v>
      </c>
      <c r="N20" s="783"/>
      <c r="O20" s="783"/>
      <c r="P20" s="783"/>
      <c r="Q20" s="784">
        <v>13</v>
      </c>
      <c r="R20" s="750">
        <f t="shared" si="8"/>
        <v>28</v>
      </c>
      <c r="S20" s="697">
        <f t="shared" si="4"/>
        <v>0</v>
      </c>
    </row>
    <row r="21" spans="1:19" ht="20.25" customHeight="1">
      <c r="A21" s="667" t="s">
        <v>77</v>
      </c>
      <c r="B21" s="668" t="s">
        <v>645</v>
      </c>
      <c r="C21" s="750">
        <f t="shared" si="2"/>
        <v>12</v>
      </c>
      <c r="D21" s="783">
        <v>8</v>
      </c>
      <c r="E21" s="783">
        <v>4</v>
      </c>
      <c r="F21" s="783">
        <v>0</v>
      </c>
      <c r="G21" s="710"/>
      <c r="H21" s="778">
        <f t="shared" si="5"/>
        <v>12</v>
      </c>
      <c r="I21" s="778">
        <f t="shared" si="6"/>
        <v>10</v>
      </c>
      <c r="J21" s="783">
        <v>2</v>
      </c>
      <c r="K21" s="783"/>
      <c r="L21" s="753">
        <f t="shared" si="7"/>
        <v>8</v>
      </c>
      <c r="M21" s="783"/>
      <c r="N21" s="783"/>
      <c r="O21" s="783"/>
      <c r="P21" s="783"/>
      <c r="Q21" s="784">
        <v>2</v>
      </c>
      <c r="R21" s="750">
        <f t="shared" si="8"/>
        <v>10</v>
      </c>
      <c r="S21" s="409">
        <f t="shared" si="4"/>
        <v>0.2</v>
      </c>
    </row>
    <row r="22" spans="1:19" ht="20.25" customHeight="1">
      <c r="A22" s="667" t="s">
        <v>78</v>
      </c>
      <c r="B22" s="668" t="s">
        <v>667</v>
      </c>
      <c r="C22" s="750">
        <f t="shared" si="2"/>
        <v>14</v>
      </c>
      <c r="D22" s="783">
        <v>9</v>
      </c>
      <c r="E22" s="783">
        <v>5</v>
      </c>
      <c r="F22" s="783"/>
      <c r="G22" s="710"/>
      <c r="H22" s="778">
        <f t="shared" si="5"/>
        <v>14</v>
      </c>
      <c r="I22" s="778">
        <f t="shared" si="6"/>
        <v>9</v>
      </c>
      <c r="J22" s="783">
        <v>2</v>
      </c>
      <c r="K22" s="783"/>
      <c r="L22" s="753">
        <f t="shared" si="7"/>
        <v>7</v>
      </c>
      <c r="M22" s="783"/>
      <c r="N22" s="783"/>
      <c r="O22" s="783"/>
      <c r="P22" s="783"/>
      <c r="Q22" s="784">
        <v>5</v>
      </c>
      <c r="R22" s="750">
        <f t="shared" si="8"/>
        <v>12</v>
      </c>
      <c r="S22" s="409">
        <f t="shared" si="4"/>
        <v>0.2222222222222222</v>
      </c>
    </row>
    <row r="23" spans="1:19" ht="20.25" customHeight="1">
      <c r="A23" s="667" t="s">
        <v>101</v>
      </c>
      <c r="B23" s="668" t="s">
        <v>743</v>
      </c>
      <c r="C23" s="750">
        <f t="shared" si="2"/>
        <v>22</v>
      </c>
      <c r="D23" s="783">
        <v>10</v>
      </c>
      <c r="E23" s="783">
        <v>12</v>
      </c>
      <c r="F23" s="783"/>
      <c r="G23" s="710"/>
      <c r="H23" s="778">
        <f t="shared" si="5"/>
        <v>22</v>
      </c>
      <c r="I23" s="778">
        <f t="shared" si="6"/>
        <v>16</v>
      </c>
      <c r="J23" s="783">
        <v>7</v>
      </c>
      <c r="K23" s="783"/>
      <c r="L23" s="753">
        <f t="shared" si="7"/>
        <v>9</v>
      </c>
      <c r="M23" s="783"/>
      <c r="N23" s="783"/>
      <c r="O23" s="783"/>
      <c r="P23" s="783"/>
      <c r="Q23" s="784">
        <v>6</v>
      </c>
      <c r="R23" s="750">
        <f t="shared" si="8"/>
        <v>15</v>
      </c>
      <c r="S23" s="409">
        <f t="shared" si="4"/>
        <v>0.4375</v>
      </c>
    </row>
    <row r="24" spans="1:19" ht="20.25" customHeight="1">
      <c r="A24" s="667" t="s">
        <v>102</v>
      </c>
      <c r="B24" s="668" t="s">
        <v>668</v>
      </c>
      <c r="C24" s="750">
        <f t="shared" si="2"/>
        <v>30</v>
      </c>
      <c r="D24" s="783">
        <v>21</v>
      </c>
      <c r="E24" s="783">
        <v>9</v>
      </c>
      <c r="F24" s="783"/>
      <c r="G24" s="710"/>
      <c r="H24" s="778">
        <f t="shared" si="5"/>
        <v>30</v>
      </c>
      <c r="I24" s="778">
        <f t="shared" si="6"/>
        <v>23</v>
      </c>
      <c r="J24" s="783">
        <v>12</v>
      </c>
      <c r="K24" s="783">
        <v>1</v>
      </c>
      <c r="L24" s="753">
        <f aca="true" t="shared" si="9" ref="L24:L85">I24-J24-K24-M24-N24-O24-P24</f>
        <v>10</v>
      </c>
      <c r="M24" s="783">
        <v>0</v>
      </c>
      <c r="N24" s="783"/>
      <c r="O24" s="783"/>
      <c r="P24" s="783"/>
      <c r="Q24" s="784">
        <v>7</v>
      </c>
      <c r="R24" s="750">
        <f t="shared" si="8"/>
        <v>17</v>
      </c>
      <c r="S24" s="409">
        <f t="shared" si="4"/>
        <v>0.5652173913043478</v>
      </c>
    </row>
    <row r="25" spans="1:19" ht="20.25" customHeight="1">
      <c r="A25" s="667" t="s">
        <v>103</v>
      </c>
      <c r="B25" s="668" t="s">
        <v>669</v>
      </c>
      <c r="C25" s="750">
        <f t="shared" si="2"/>
        <v>35</v>
      </c>
      <c r="D25" s="783">
        <v>22</v>
      </c>
      <c r="E25" s="783">
        <v>13</v>
      </c>
      <c r="F25" s="783"/>
      <c r="G25" s="710"/>
      <c r="H25" s="778">
        <f t="shared" si="5"/>
        <v>35</v>
      </c>
      <c r="I25" s="778">
        <f t="shared" si="6"/>
        <v>21</v>
      </c>
      <c r="J25" s="783">
        <v>14</v>
      </c>
      <c r="K25" s="783"/>
      <c r="L25" s="753">
        <f t="shared" si="9"/>
        <v>7</v>
      </c>
      <c r="M25" s="783"/>
      <c r="N25" s="783"/>
      <c r="O25" s="783"/>
      <c r="P25" s="783"/>
      <c r="Q25" s="784">
        <v>14</v>
      </c>
      <c r="R25" s="750">
        <f t="shared" si="8"/>
        <v>21</v>
      </c>
      <c r="S25" s="409">
        <f t="shared" si="4"/>
        <v>0.6666666666666666</v>
      </c>
    </row>
    <row r="26" spans="1:19" ht="20.25" customHeight="1">
      <c r="A26" s="667"/>
      <c r="B26" s="668"/>
      <c r="C26" s="750">
        <f t="shared" si="2"/>
        <v>0</v>
      </c>
      <c r="D26" s="710"/>
      <c r="E26" s="710"/>
      <c r="F26" s="710"/>
      <c r="G26" s="710"/>
      <c r="H26" s="778">
        <f t="shared" si="5"/>
        <v>0</v>
      </c>
      <c r="I26" s="778">
        <f t="shared" si="6"/>
        <v>0</v>
      </c>
      <c r="J26" s="710"/>
      <c r="K26" s="710"/>
      <c r="L26" s="753">
        <f t="shared" si="9"/>
        <v>0</v>
      </c>
      <c r="M26" s="710"/>
      <c r="N26" s="710"/>
      <c r="O26" s="710"/>
      <c r="P26" s="710"/>
      <c r="Q26" s="711"/>
      <c r="R26" s="750">
        <f t="shared" si="8"/>
        <v>0</v>
      </c>
      <c r="S26" s="409"/>
    </row>
    <row r="27" spans="1:19" ht="20.25" customHeight="1">
      <c r="A27" s="751" t="s">
        <v>1</v>
      </c>
      <c r="B27" s="752" t="s">
        <v>19</v>
      </c>
      <c r="C27" s="750">
        <f t="shared" si="2"/>
        <v>9052</v>
      </c>
      <c r="D27" s="778">
        <f aca="true" t="shared" si="10" ref="D27:R27">D28+D39+D49+D53+D59+D68+D77+D81+D88+D95+D99+D103</f>
        <v>6291</v>
      </c>
      <c r="E27" s="778">
        <f t="shared" si="10"/>
        <v>2761</v>
      </c>
      <c r="F27" s="778">
        <f t="shared" si="10"/>
        <v>14</v>
      </c>
      <c r="G27" s="778">
        <f t="shared" si="10"/>
        <v>0</v>
      </c>
      <c r="H27" s="778">
        <f t="shared" si="10"/>
        <v>9038</v>
      </c>
      <c r="I27" s="778">
        <f t="shared" si="10"/>
        <v>5775</v>
      </c>
      <c r="J27" s="778">
        <f t="shared" si="10"/>
        <v>1758</v>
      </c>
      <c r="K27" s="778">
        <f t="shared" si="10"/>
        <v>88</v>
      </c>
      <c r="L27" s="778">
        <f t="shared" si="10"/>
        <v>3883</v>
      </c>
      <c r="M27" s="778">
        <f t="shared" si="10"/>
        <v>25</v>
      </c>
      <c r="N27" s="778">
        <f t="shared" si="10"/>
        <v>14</v>
      </c>
      <c r="O27" s="778">
        <f t="shared" si="10"/>
        <v>0</v>
      </c>
      <c r="P27" s="778">
        <f t="shared" si="10"/>
        <v>7</v>
      </c>
      <c r="Q27" s="778">
        <f t="shared" si="10"/>
        <v>3263</v>
      </c>
      <c r="R27" s="750">
        <f t="shared" si="10"/>
        <v>7192</v>
      </c>
      <c r="S27" s="409">
        <f t="shared" si="4"/>
        <v>0.31965367965367963</v>
      </c>
    </row>
    <row r="28" spans="1:19" ht="20.25" customHeight="1">
      <c r="A28" s="751" t="s">
        <v>52</v>
      </c>
      <c r="B28" s="752" t="s">
        <v>670</v>
      </c>
      <c r="C28" s="750">
        <f t="shared" si="2"/>
        <v>1718</v>
      </c>
      <c r="D28" s="778">
        <f>D29+D30+D31+D32+D33+D34+D35+D36+D37+D38</f>
        <v>1245</v>
      </c>
      <c r="E28" s="778">
        <f aca="true" t="shared" si="11" ref="E28:Q28">E29+E30+E31+E32+E33+E34+E35+E36+E37+E38</f>
        <v>473</v>
      </c>
      <c r="F28" s="778">
        <f t="shared" si="11"/>
        <v>4</v>
      </c>
      <c r="G28" s="778">
        <f t="shared" si="11"/>
        <v>0</v>
      </c>
      <c r="H28" s="778">
        <f t="shared" si="5"/>
        <v>1714</v>
      </c>
      <c r="I28" s="778">
        <f t="shared" si="6"/>
        <v>1103</v>
      </c>
      <c r="J28" s="778">
        <f t="shared" si="11"/>
        <v>271</v>
      </c>
      <c r="K28" s="778">
        <f t="shared" si="11"/>
        <v>10</v>
      </c>
      <c r="L28" s="778">
        <f t="shared" si="11"/>
        <v>795</v>
      </c>
      <c r="M28" s="778">
        <f t="shared" si="11"/>
        <v>13</v>
      </c>
      <c r="N28" s="778">
        <f t="shared" si="11"/>
        <v>8</v>
      </c>
      <c r="O28" s="778">
        <f t="shared" si="11"/>
        <v>0</v>
      </c>
      <c r="P28" s="778">
        <f t="shared" si="11"/>
        <v>6</v>
      </c>
      <c r="Q28" s="778">
        <f t="shared" si="11"/>
        <v>611</v>
      </c>
      <c r="R28" s="750">
        <f t="shared" si="8"/>
        <v>1433</v>
      </c>
      <c r="S28" s="409">
        <f t="shared" si="4"/>
        <v>0.2547597461468722</v>
      </c>
    </row>
    <row r="29" spans="1:19" ht="20.25" customHeight="1">
      <c r="A29" s="667" t="s">
        <v>54</v>
      </c>
      <c r="B29" s="669" t="s">
        <v>751</v>
      </c>
      <c r="C29" s="750">
        <f t="shared" si="2"/>
        <v>35</v>
      </c>
      <c r="D29" s="785">
        <v>27</v>
      </c>
      <c r="E29" s="785">
        <v>8</v>
      </c>
      <c r="F29" s="785">
        <v>0</v>
      </c>
      <c r="G29" s="785"/>
      <c r="H29" s="778">
        <f t="shared" si="5"/>
        <v>35</v>
      </c>
      <c r="I29" s="778">
        <f t="shared" si="6"/>
        <v>26</v>
      </c>
      <c r="J29" s="785">
        <v>0</v>
      </c>
      <c r="K29" s="785">
        <v>0</v>
      </c>
      <c r="L29" s="753">
        <f t="shared" si="9"/>
        <v>25</v>
      </c>
      <c r="M29" s="785">
        <v>1</v>
      </c>
      <c r="N29" s="785" t="s">
        <v>659</v>
      </c>
      <c r="O29" s="785" t="s">
        <v>659</v>
      </c>
      <c r="P29" s="785" t="s">
        <v>659</v>
      </c>
      <c r="Q29" s="786">
        <v>9</v>
      </c>
      <c r="R29" s="750">
        <f t="shared" si="8"/>
        <v>35</v>
      </c>
      <c r="S29" s="409">
        <f t="shared" si="4"/>
        <v>0</v>
      </c>
    </row>
    <row r="30" spans="1:19" ht="20.25" customHeight="1">
      <c r="A30" s="667" t="s">
        <v>55</v>
      </c>
      <c r="B30" s="669" t="s">
        <v>672</v>
      </c>
      <c r="C30" s="750">
        <f t="shared" si="2"/>
        <v>195</v>
      </c>
      <c r="D30" s="785">
        <v>146</v>
      </c>
      <c r="E30" s="785">
        <v>49</v>
      </c>
      <c r="F30" s="785">
        <v>0</v>
      </c>
      <c r="G30" s="785">
        <v>0</v>
      </c>
      <c r="H30" s="778">
        <f t="shared" si="5"/>
        <v>195</v>
      </c>
      <c r="I30" s="778">
        <f t="shared" si="6"/>
        <v>96</v>
      </c>
      <c r="J30" s="785">
        <v>27</v>
      </c>
      <c r="K30" s="785">
        <v>0</v>
      </c>
      <c r="L30" s="753">
        <f t="shared" si="9"/>
        <v>68</v>
      </c>
      <c r="M30" s="785">
        <v>1</v>
      </c>
      <c r="N30" s="785">
        <v>0</v>
      </c>
      <c r="O30" s="785">
        <v>0</v>
      </c>
      <c r="P30" s="785">
        <v>0</v>
      </c>
      <c r="Q30" s="786">
        <v>99</v>
      </c>
      <c r="R30" s="750">
        <f t="shared" si="8"/>
        <v>168</v>
      </c>
      <c r="S30" s="409">
        <f t="shared" si="4"/>
        <v>0.28125</v>
      </c>
    </row>
    <row r="31" spans="1:19" ht="20.25" customHeight="1">
      <c r="A31" s="667" t="s">
        <v>141</v>
      </c>
      <c r="B31" s="669" t="s">
        <v>673</v>
      </c>
      <c r="C31" s="750">
        <f t="shared" si="2"/>
        <v>219</v>
      </c>
      <c r="D31" s="785">
        <v>161</v>
      </c>
      <c r="E31" s="785">
        <v>58</v>
      </c>
      <c r="F31" s="785">
        <v>1</v>
      </c>
      <c r="G31" s="785"/>
      <c r="H31" s="778">
        <f t="shared" si="5"/>
        <v>218</v>
      </c>
      <c r="I31" s="778">
        <f t="shared" si="6"/>
        <v>119</v>
      </c>
      <c r="J31" s="785">
        <v>34</v>
      </c>
      <c r="K31" s="785">
        <v>0</v>
      </c>
      <c r="L31" s="753">
        <f t="shared" si="9"/>
        <v>79</v>
      </c>
      <c r="M31" s="785">
        <v>0</v>
      </c>
      <c r="N31" s="785"/>
      <c r="O31" s="785"/>
      <c r="P31" s="785">
        <v>6</v>
      </c>
      <c r="Q31" s="786">
        <v>99</v>
      </c>
      <c r="R31" s="750">
        <f t="shared" si="8"/>
        <v>184</v>
      </c>
      <c r="S31" s="409">
        <f t="shared" si="4"/>
        <v>0.2857142857142857</v>
      </c>
    </row>
    <row r="32" spans="1:19" ht="20.25" customHeight="1">
      <c r="A32" s="667" t="s">
        <v>143</v>
      </c>
      <c r="B32" s="669" t="s">
        <v>674</v>
      </c>
      <c r="C32" s="750">
        <f t="shared" si="2"/>
        <v>197</v>
      </c>
      <c r="D32" s="785">
        <v>150</v>
      </c>
      <c r="E32" s="785">
        <v>47</v>
      </c>
      <c r="F32" s="785">
        <v>0</v>
      </c>
      <c r="G32" s="785">
        <v>0</v>
      </c>
      <c r="H32" s="778">
        <f t="shared" si="5"/>
        <v>197</v>
      </c>
      <c r="I32" s="778">
        <f t="shared" si="6"/>
        <v>130</v>
      </c>
      <c r="J32" s="785">
        <v>25</v>
      </c>
      <c r="K32" s="785">
        <v>0</v>
      </c>
      <c r="L32" s="753">
        <f t="shared" si="9"/>
        <v>101</v>
      </c>
      <c r="M32" s="785">
        <v>0</v>
      </c>
      <c r="N32" s="785">
        <v>4</v>
      </c>
      <c r="O32" s="785">
        <v>0</v>
      </c>
      <c r="P32" s="785">
        <v>0</v>
      </c>
      <c r="Q32" s="786">
        <v>67</v>
      </c>
      <c r="R32" s="750">
        <f t="shared" si="8"/>
        <v>172</v>
      </c>
      <c r="S32" s="409">
        <f t="shared" si="4"/>
        <v>0.19230769230769232</v>
      </c>
    </row>
    <row r="33" spans="1:19" ht="20.25" customHeight="1">
      <c r="A33" s="667" t="s">
        <v>145</v>
      </c>
      <c r="B33" s="675" t="s">
        <v>752</v>
      </c>
      <c r="C33" s="750">
        <f t="shared" si="2"/>
        <v>139</v>
      </c>
      <c r="D33" s="785">
        <v>93</v>
      </c>
      <c r="E33" s="785">
        <v>46</v>
      </c>
      <c r="F33" s="785">
        <v>1</v>
      </c>
      <c r="G33" s="785">
        <v>0</v>
      </c>
      <c r="H33" s="778">
        <f t="shared" si="5"/>
        <v>138</v>
      </c>
      <c r="I33" s="778">
        <f t="shared" si="6"/>
        <v>102</v>
      </c>
      <c r="J33" s="785">
        <v>39</v>
      </c>
      <c r="K33" s="785">
        <v>7</v>
      </c>
      <c r="L33" s="753">
        <f t="shared" si="9"/>
        <v>55</v>
      </c>
      <c r="M33" s="785">
        <v>1</v>
      </c>
      <c r="N33" s="785">
        <v>0</v>
      </c>
      <c r="O33" s="785">
        <v>0</v>
      </c>
      <c r="P33" s="785">
        <v>0</v>
      </c>
      <c r="Q33" s="786">
        <v>36</v>
      </c>
      <c r="R33" s="750">
        <f t="shared" si="8"/>
        <v>92</v>
      </c>
      <c r="S33" s="409">
        <f t="shared" si="4"/>
        <v>0.45098039215686275</v>
      </c>
    </row>
    <row r="34" spans="1:19" ht="20.25" customHeight="1">
      <c r="A34" s="667" t="s">
        <v>147</v>
      </c>
      <c r="B34" s="669" t="s">
        <v>759</v>
      </c>
      <c r="C34" s="750">
        <f t="shared" si="2"/>
        <v>219</v>
      </c>
      <c r="D34" s="785">
        <v>183</v>
      </c>
      <c r="E34" s="785">
        <v>36</v>
      </c>
      <c r="F34" s="785">
        <v>2</v>
      </c>
      <c r="G34" s="785"/>
      <c r="H34" s="778">
        <f t="shared" si="5"/>
        <v>217</v>
      </c>
      <c r="I34" s="778">
        <f t="shared" si="6"/>
        <v>154</v>
      </c>
      <c r="J34" s="785">
        <v>34</v>
      </c>
      <c r="K34" s="785">
        <v>2</v>
      </c>
      <c r="L34" s="753">
        <f t="shared" si="9"/>
        <v>114</v>
      </c>
      <c r="M34" s="785">
        <v>3</v>
      </c>
      <c r="N34" s="785">
        <v>1</v>
      </c>
      <c r="O34" s="785"/>
      <c r="P34" s="785">
        <v>0</v>
      </c>
      <c r="Q34" s="786">
        <v>63</v>
      </c>
      <c r="R34" s="750">
        <f t="shared" si="8"/>
        <v>181</v>
      </c>
      <c r="S34" s="409">
        <f t="shared" si="4"/>
        <v>0.23376623376623376</v>
      </c>
    </row>
    <row r="35" spans="1:19" ht="20.25" customHeight="1">
      <c r="A35" s="667" t="s">
        <v>149</v>
      </c>
      <c r="B35" s="669" t="s">
        <v>675</v>
      </c>
      <c r="C35" s="750">
        <f t="shared" si="2"/>
        <v>229</v>
      </c>
      <c r="D35" s="785">
        <v>170</v>
      </c>
      <c r="E35" s="785">
        <v>59</v>
      </c>
      <c r="F35" s="785">
        <v>0</v>
      </c>
      <c r="G35" s="785">
        <v>0</v>
      </c>
      <c r="H35" s="778">
        <f t="shared" si="5"/>
        <v>229</v>
      </c>
      <c r="I35" s="778">
        <f t="shared" si="6"/>
        <v>130</v>
      </c>
      <c r="J35" s="785">
        <v>14</v>
      </c>
      <c r="K35" s="785">
        <v>0</v>
      </c>
      <c r="L35" s="753">
        <f t="shared" si="9"/>
        <v>112</v>
      </c>
      <c r="M35" s="785">
        <v>4</v>
      </c>
      <c r="N35" s="785">
        <v>0</v>
      </c>
      <c r="O35" s="785"/>
      <c r="P35" s="785">
        <v>0</v>
      </c>
      <c r="Q35" s="786">
        <v>99</v>
      </c>
      <c r="R35" s="750">
        <f t="shared" si="8"/>
        <v>215</v>
      </c>
      <c r="S35" s="409">
        <f t="shared" si="4"/>
        <v>0.1076923076923077</v>
      </c>
    </row>
    <row r="36" spans="1:19" ht="20.25" customHeight="1">
      <c r="A36" s="667" t="s">
        <v>185</v>
      </c>
      <c r="B36" s="669" t="s">
        <v>676</v>
      </c>
      <c r="C36" s="750">
        <f t="shared" si="2"/>
        <v>223</v>
      </c>
      <c r="D36" s="785">
        <v>154</v>
      </c>
      <c r="E36" s="785">
        <v>69</v>
      </c>
      <c r="F36" s="785">
        <v>0</v>
      </c>
      <c r="G36" s="785"/>
      <c r="H36" s="778">
        <f t="shared" si="5"/>
        <v>223</v>
      </c>
      <c r="I36" s="778">
        <f t="shared" si="6"/>
        <v>158</v>
      </c>
      <c r="J36" s="785">
        <v>30</v>
      </c>
      <c r="K36" s="785">
        <v>0</v>
      </c>
      <c r="L36" s="753">
        <f t="shared" si="9"/>
        <v>125</v>
      </c>
      <c r="M36" s="785">
        <v>0</v>
      </c>
      <c r="N36" s="785">
        <v>3</v>
      </c>
      <c r="O36" s="785"/>
      <c r="P36" s="785">
        <v>0</v>
      </c>
      <c r="Q36" s="786">
        <v>65</v>
      </c>
      <c r="R36" s="750">
        <f t="shared" si="8"/>
        <v>193</v>
      </c>
      <c r="S36" s="409">
        <f t="shared" si="4"/>
        <v>0.189873417721519</v>
      </c>
    </row>
    <row r="37" spans="1:19" ht="20.25" customHeight="1">
      <c r="A37" s="667" t="s">
        <v>575</v>
      </c>
      <c r="B37" s="669" t="s">
        <v>677</v>
      </c>
      <c r="C37" s="750">
        <f t="shared" si="2"/>
        <v>177</v>
      </c>
      <c r="D37" s="785">
        <v>117</v>
      </c>
      <c r="E37" s="785">
        <v>60</v>
      </c>
      <c r="F37" s="785">
        <v>0</v>
      </c>
      <c r="G37" s="785">
        <v>0</v>
      </c>
      <c r="H37" s="778">
        <f t="shared" si="5"/>
        <v>177</v>
      </c>
      <c r="I37" s="778">
        <f t="shared" si="6"/>
        <v>124</v>
      </c>
      <c r="J37" s="785">
        <v>47</v>
      </c>
      <c r="K37" s="785">
        <v>0</v>
      </c>
      <c r="L37" s="753">
        <f t="shared" si="9"/>
        <v>74</v>
      </c>
      <c r="M37" s="785">
        <v>3</v>
      </c>
      <c r="N37" s="785">
        <v>0</v>
      </c>
      <c r="O37" s="785">
        <v>0</v>
      </c>
      <c r="P37" s="785">
        <v>0</v>
      </c>
      <c r="Q37" s="786">
        <v>53</v>
      </c>
      <c r="R37" s="750">
        <f t="shared" si="8"/>
        <v>130</v>
      </c>
      <c r="S37" s="409">
        <f t="shared" si="4"/>
        <v>0.3790322580645161</v>
      </c>
    </row>
    <row r="38" spans="1:19" ht="20.25" customHeight="1">
      <c r="A38" s="667" t="s">
        <v>755</v>
      </c>
      <c r="B38" s="669" t="s">
        <v>756</v>
      </c>
      <c r="C38" s="750">
        <f t="shared" si="2"/>
        <v>85</v>
      </c>
      <c r="D38" s="785">
        <v>44</v>
      </c>
      <c r="E38" s="785">
        <v>41</v>
      </c>
      <c r="F38" s="785">
        <v>0</v>
      </c>
      <c r="G38" s="785"/>
      <c r="H38" s="778">
        <f t="shared" si="5"/>
        <v>85</v>
      </c>
      <c r="I38" s="778">
        <f t="shared" si="6"/>
        <v>64</v>
      </c>
      <c r="J38" s="785">
        <v>21</v>
      </c>
      <c r="K38" s="785">
        <v>1</v>
      </c>
      <c r="L38" s="753">
        <f t="shared" si="9"/>
        <v>42</v>
      </c>
      <c r="M38" s="785">
        <v>0</v>
      </c>
      <c r="N38" s="785">
        <v>0</v>
      </c>
      <c r="O38" s="785"/>
      <c r="P38" s="785">
        <v>0</v>
      </c>
      <c r="Q38" s="786">
        <v>21</v>
      </c>
      <c r="R38" s="750">
        <f t="shared" si="8"/>
        <v>63</v>
      </c>
      <c r="S38" s="409">
        <f t="shared" si="4"/>
        <v>0.34375</v>
      </c>
    </row>
    <row r="39" spans="1:19" ht="20.25" customHeight="1">
      <c r="A39" s="751" t="s">
        <v>53</v>
      </c>
      <c r="B39" s="752" t="s">
        <v>678</v>
      </c>
      <c r="C39" s="750">
        <f t="shared" si="2"/>
        <v>1399</v>
      </c>
      <c r="D39" s="778">
        <f>D40+D41+D42+D43+D44+D45+D46++D47+D48</f>
        <v>1034</v>
      </c>
      <c r="E39" s="778">
        <f aca="true" t="shared" si="12" ref="E39:Q39">E40+E41+E42+E43+E44+E45+E46++E47+E48</f>
        <v>365</v>
      </c>
      <c r="F39" s="778">
        <f t="shared" si="12"/>
        <v>2</v>
      </c>
      <c r="G39" s="778">
        <f t="shared" si="12"/>
        <v>0</v>
      </c>
      <c r="H39" s="778">
        <f t="shared" si="5"/>
        <v>1397</v>
      </c>
      <c r="I39" s="778">
        <f t="shared" si="6"/>
        <v>729</v>
      </c>
      <c r="J39" s="778">
        <f t="shared" si="12"/>
        <v>195</v>
      </c>
      <c r="K39" s="778">
        <f t="shared" si="12"/>
        <v>7</v>
      </c>
      <c r="L39" s="762">
        <f t="shared" si="9"/>
        <v>526</v>
      </c>
      <c r="M39" s="778">
        <f t="shared" si="12"/>
        <v>0</v>
      </c>
      <c r="N39" s="778">
        <f t="shared" si="12"/>
        <v>1</v>
      </c>
      <c r="O39" s="778">
        <f t="shared" si="12"/>
        <v>0</v>
      </c>
      <c r="P39" s="778">
        <f t="shared" si="12"/>
        <v>0</v>
      </c>
      <c r="Q39" s="778">
        <f t="shared" si="12"/>
        <v>668</v>
      </c>
      <c r="R39" s="750">
        <f t="shared" si="8"/>
        <v>1195</v>
      </c>
      <c r="S39" s="409">
        <f t="shared" si="4"/>
        <v>0.27709190672153633</v>
      </c>
    </row>
    <row r="40" spans="1:19" ht="20.25" customHeight="1">
      <c r="A40" s="667" t="s">
        <v>56</v>
      </c>
      <c r="B40" s="772" t="s">
        <v>680</v>
      </c>
      <c r="C40" s="765">
        <f>D40+E40</f>
        <v>273</v>
      </c>
      <c r="D40" s="787">
        <v>232</v>
      </c>
      <c r="E40" s="788">
        <v>41</v>
      </c>
      <c r="F40" s="788"/>
      <c r="G40" s="713"/>
      <c r="H40" s="778">
        <f t="shared" si="5"/>
        <v>273</v>
      </c>
      <c r="I40" s="778">
        <f t="shared" si="6"/>
        <v>108</v>
      </c>
      <c r="J40" s="787">
        <v>16</v>
      </c>
      <c r="K40" s="787"/>
      <c r="L40" s="753">
        <f t="shared" si="9"/>
        <v>92</v>
      </c>
      <c r="M40" s="810">
        <v>0</v>
      </c>
      <c r="N40" s="789"/>
      <c r="O40" s="787"/>
      <c r="P40" s="787"/>
      <c r="Q40" s="787">
        <v>165</v>
      </c>
      <c r="R40" s="750">
        <f t="shared" si="8"/>
        <v>257</v>
      </c>
      <c r="S40" s="409">
        <f t="shared" si="4"/>
        <v>0.14814814814814814</v>
      </c>
    </row>
    <row r="41" spans="1:19" ht="20.25" customHeight="1">
      <c r="A41" s="667" t="s">
        <v>57</v>
      </c>
      <c r="B41" s="772" t="s">
        <v>682</v>
      </c>
      <c r="C41" s="765">
        <f aca="true" t="shared" si="13" ref="C41:C48">D41+E41</f>
        <v>257</v>
      </c>
      <c r="D41" s="787">
        <v>196</v>
      </c>
      <c r="E41" s="788">
        <v>61</v>
      </c>
      <c r="F41" s="788"/>
      <c r="G41" s="713"/>
      <c r="H41" s="778">
        <f t="shared" si="5"/>
        <v>257</v>
      </c>
      <c r="I41" s="778">
        <f t="shared" si="6"/>
        <v>107</v>
      </c>
      <c r="J41" s="787">
        <v>28</v>
      </c>
      <c r="K41" s="787">
        <v>2</v>
      </c>
      <c r="L41" s="753">
        <f t="shared" si="9"/>
        <v>77</v>
      </c>
      <c r="M41" s="810">
        <v>0</v>
      </c>
      <c r="N41" s="789"/>
      <c r="O41" s="787"/>
      <c r="P41" s="787"/>
      <c r="Q41" s="787">
        <v>150</v>
      </c>
      <c r="R41" s="750">
        <f t="shared" si="8"/>
        <v>227</v>
      </c>
      <c r="S41" s="409">
        <f t="shared" si="4"/>
        <v>0.2803738317757009</v>
      </c>
    </row>
    <row r="42" spans="1:19" ht="20.25" customHeight="1">
      <c r="A42" s="667" t="s">
        <v>679</v>
      </c>
      <c r="B42" s="772" t="s">
        <v>685</v>
      </c>
      <c r="C42" s="765">
        <f t="shared" si="13"/>
        <v>202</v>
      </c>
      <c r="D42" s="787">
        <f>97+29</f>
        <v>126</v>
      </c>
      <c r="E42" s="788">
        <v>76</v>
      </c>
      <c r="F42" s="788"/>
      <c r="G42" s="713"/>
      <c r="H42" s="778">
        <f t="shared" si="5"/>
        <v>202</v>
      </c>
      <c r="I42" s="778">
        <f t="shared" si="6"/>
        <v>132</v>
      </c>
      <c r="J42" s="787">
        <v>25</v>
      </c>
      <c r="K42" s="787">
        <v>2</v>
      </c>
      <c r="L42" s="753">
        <f t="shared" si="9"/>
        <v>105</v>
      </c>
      <c r="M42" s="810">
        <v>0</v>
      </c>
      <c r="N42" s="789"/>
      <c r="O42" s="787"/>
      <c r="P42" s="787"/>
      <c r="Q42" s="787">
        <v>70</v>
      </c>
      <c r="R42" s="750">
        <f t="shared" si="8"/>
        <v>175</v>
      </c>
      <c r="S42" s="409">
        <f t="shared" si="4"/>
        <v>0.20454545454545456</v>
      </c>
    </row>
    <row r="43" spans="1:19" ht="20.25" customHeight="1">
      <c r="A43" s="667" t="s">
        <v>681</v>
      </c>
      <c r="B43" s="772" t="s">
        <v>687</v>
      </c>
      <c r="C43" s="765">
        <f t="shared" si="13"/>
        <v>209</v>
      </c>
      <c r="D43" s="787">
        <v>188</v>
      </c>
      <c r="E43" s="788">
        <v>21</v>
      </c>
      <c r="F43" s="788">
        <v>1</v>
      </c>
      <c r="G43" s="713"/>
      <c r="H43" s="778">
        <f t="shared" si="5"/>
        <v>208</v>
      </c>
      <c r="I43" s="778">
        <f t="shared" si="6"/>
        <v>110</v>
      </c>
      <c r="J43" s="787">
        <v>37</v>
      </c>
      <c r="K43" s="787">
        <v>1</v>
      </c>
      <c r="L43" s="753">
        <f t="shared" si="9"/>
        <v>72</v>
      </c>
      <c r="M43" s="810">
        <v>0</v>
      </c>
      <c r="N43" s="789"/>
      <c r="O43" s="787"/>
      <c r="P43" s="787"/>
      <c r="Q43" s="787">
        <v>98</v>
      </c>
      <c r="R43" s="750">
        <f t="shared" si="8"/>
        <v>170</v>
      </c>
      <c r="S43" s="409">
        <f t="shared" si="4"/>
        <v>0.34545454545454546</v>
      </c>
    </row>
    <row r="44" spans="1:19" ht="20.25" customHeight="1">
      <c r="A44" s="667" t="s">
        <v>683</v>
      </c>
      <c r="B44" s="772" t="s">
        <v>688</v>
      </c>
      <c r="C44" s="765">
        <f t="shared" si="13"/>
        <v>212</v>
      </c>
      <c r="D44" s="790">
        <v>113</v>
      </c>
      <c r="E44" s="788">
        <v>99</v>
      </c>
      <c r="F44" s="788"/>
      <c r="G44" s="713"/>
      <c r="H44" s="778">
        <f t="shared" si="5"/>
        <v>212</v>
      </c>
      <c r="I44" s="778">
        <f t="shared" si="6"/>
        <v>146</v>
      </c>
      <c r="J44" s="791">
        <v>45</v>
      </c>
      <c r="K44" s="791">
        <v>1</v>
      </c>
      <c r="L44" s="753">
        <f t="shared" si="9"/>
        <v>100</v>
      </c>
      <c r="M44" s="810">
        <v>0</v>
      </c>
      <c r="N44" s="792"/>
      <c r="O44" s="791"/>
      <c r="P44" s="793"/>
      <c r="Q44" s="794">
        <v>66</v>
      </c>
      <c r="R44" s="750">
        <f t="shared" si="8"/>
        <v>166</v>
      </c>
      <c r="S44" s="409">
        <f t="shared" si="4"/>
        <v>0.3150684931506849</v>
      </c>
    </row>
    <row r="45" spans="1:19" ht="20.25" customHeight="1">
      <c r="A45" s="667" t="s">
        <v>684</v>
      </c>
      <c r="B45" s="772" t="s">
        <v>758</v>
      </c>
      <c r="C45" s="765">
        <f t="shared" si="13"/>
        <v>101</v>
      </c>
      <c r="D45" s="790">
        <v>71</v>
      </c>
      <c r="E45" s="788">
        <v>30</v>
      </c>
      <c r="F45" s="788"/>
      <c r="G45" s="713"/>
      <c r="H45" s="778">
        <f t="shared" si="5"/>
        <v>101</v>
      </c>
      <c r="I45" s="778">
        <f t="shared" si="6"/>
        <v>48</v>
      </c>
      <c r="J45" s="791">
        <v>17</v>
      </c>
      <c r="K45" s="791"/>
      <c r="L45" s="753">
        <f t="shared" si="9"/>
        <v>31</v>
      </c>
      <c r="M45" s="810">
        <v>0</v>
      </c>
      <c r="N45" s="792"/>
      <c r="O45" s="791"/>
      <c r="P45" s="793"/>
      <c r="Q45" s="794">
        <v>53</v>
      </c>
      <c r="R45" s="750">
        <f t="shared" si="8"/>
        <v>84</v>
      </c>
      <c r="S45" s="409">
        <f t="shared" si="4"/>
        <v>0.3541666666666667</v>
      </c>
    </row>
    <row r="46" spans="1:19" ht="20.25" customHeight="1">
      <c r="A46" s="667" t="s">
        <v>686</v>
      </c>
      <c r="B46" s="772" t="s">
        <v>796</v>
      </c>
      <c r="C46" s="765">
        <f t="shared" si="13"/>
        <v>145</v>
      </c>
      <c r="D46" s="790">
        <v>108</v>
      </c>
      <c r="E46" s="788">
        <v>37</v>
      </c>
      <c r="F46" s="795">
        <v>1</v>
      </c>
      <c r="G46" s="713"/>
      <c r="H46" s="778">
        <f t="shared" si="5"/>
        <v>144</v>
      </c>
      <c r="I46" s="778">
        <f t="shared" si="6"/>
        <v>78</v>
      </c>
      <c r="J46" s="791">
        <v>27</v>
      </c>
      <c r="K46" s="791">
        <v>1</v>
      </c>
      <c r="L46" s="753">
        <f t="shared" si="9"/>
        <v>49</v>
      </c>
      <c r="M46" s="810">
        <v>0</v>
      </c>
      <c r="N46" s="792">
        <v>1</v>
      </c>
      <c r="O46" s="791"/>
      <c r="P46" s="793"/>
      <c r="Q46" s="794">
        <v>66</v>
      </c>
      <c r="R46" s="750">
        <f t="shared" si="8"/>
        <v>116</v>
      </c>
      <c r="S46" s="409">
        <f t="shared" si="4"/>
        <v>0.358974358974359</v>
      </c>
    </row>
    <row r="47" spans="1:19" ht="20.25" customHeight="1">
      <c r="A47" s="667"/>
      <c r="B47" s="670"/>
      <c r="C47" s="765">
        <f t="shared" si="13"/>
        <v>0</v>
      </c>
      <c r="D47" s="795"/>
      <c r="E47" s="788"/>
      <c r="F47" s="795"/>
      <c r="G47" s="714"/>
      <c r="H47" s="778">
        <f t="shared" si="5"/>
        <v>0</v>
      </c>
      <c r="I47" s="778">
        <f t="shared" si="6"/>
        <v>0</v>
      </c>
      <c r="J47" s="796"/>
      <c r="K47" s="796"/>
      <c r="L47" s="753">
        <f t="shared" si="9"/>
        <v>0</v>
      </c>
      <c r="M47" s="811">
        <v>0</v>
      </c>
      <c r="N47" s="796"/>
      <c r="O47" s="796"/>
      <c r="P47" s="797"/>
      <c r="Q47" s="798"/>
      <c r="R47" s="750">
        <f t="shared" si="8"/>
        <v>0</v>
      </c>
      <c r="S47" s="409"/>
    </row>
    <row r="48" spans="1:19" ht="20.25" customHeight="1">
      <c r="A48" s="667"/>
      <c r="B48" s="669"/>
      <c r="C48" s="765">
        <f t="shared" si="13"/>
        <v>0</v>
      </c>
      <c r="D48" s="714"/>
      <c r="E48" s="713"/>
      <c r="F48" s="714"/>
      <c r="G48" s="714"/>
      <c r="H48" s="778">
        <f t="shared" si="5"/>
        <v>0</v>
      </c>
      <c r="I48" s="778">
        <f t="shared" si="6"/>
        <v>0</v>
      </c>
      <c r="J48" s="796"/>
      <c r="K48" s="796"/>
      <c r="L48" s="753">
        <f t="shared" si="9"/>
        <v>0</v>
      </c>
      <c r="M48" s="811">
        <v>0</v>
      </c>
      <c r="N48" s="796"/>
      <c r="O48" s="796"/>
      <c r="P48" s="797"/>
      <c r="Q48" s="798"/>
      <c r="R48" s="750">
        <f t="shared" si="8"/>
        <v>0</v>
      </c>
      <c r="S48" s="409"/>
    </row>
    <row r="49" spans="1:19" ht="20.25" customHeight="1">
      <c r="A49" s="751" t="s">
        <v>58</v>
      </c>
      <c r="B49" s="752" t="s">
        <v>689</v>
      </c>
      <c r="C49" s="750">
        <f t="shared" si="2"/>
        <v>88</v>
      </c>
      <c r="D49" s="778">
        <f>D50+D51+D52</f>
        <v>30</v>
      </c>
      <c r="E49" s="778">
        <f aca="true" t="shared" si="14" ref="E49:Q49">E50+E51+E52</f>
        <v>58</v>
      </c>
      <c r="F49" s="778">
        <f t="shared" si="14"/>
        <v>1</v>
      </c>
      <c r="G49" s="778">
        <f t="shared" si="14"/>
        <v>0</v>
      </c>
      <c r="H49" s="778">
        <f t="shared" si="5"/>
        <v>87</v>
      </c>
      <c r="I49" s="778">
        <f t="shared" si="6"/>
        <v>69</v>
      </c>
      <c r="J49" s="778">
        <f t="shared" si="14"/>
        <v>45</v>
      </c>
      <c r="K49" s="778">
        <f t="shared" si="14"/>
        <v>1</v>
      </c>
      <c r="L49" s="762">
        <f t="shared" si="9"/>
        <v>23</v>
      </c>
      <c r="M49" s="778">
        <f t="shared" si="14"/>
        <v>0</v>
      </c>
      <c r="N49" s="778">
        <f t="shared" si="14"/>
        <v>0</v>
      </c>
      <c r="O49" s="778">
        <f t="shared" si="14"/>
        <v>0</v>
      </c>
      <c r="P49" s="778">
        <f t="shared" si="14"/>
        <v>0</v>
      </c>
      <c r="Q49" s="778">
        <f t="shared" si="14"/>
        <v>18</v>
      </c>
      <c r="R49" s="750">
        <f t="shared" si="8"/>
        <v>41</v>
      </c>
      <c r="S49" s="409">
        <f t="shared" si="4"/>
        <v>0.6666666666666666</v>
      </c>
    </row>
    <row r="50" spans="1:19" ht="20.25" customHeight="1">
      <c r="A50" s="667" t="s">
        <v>161</v>
      </c>
      <c r="B50" s="761" t="s">
        <v>793</v>
      </c>
      <c r="C50" s="750">
        <f t="shared" si="2"/>
        <v>31</v>
      </c>
      <c r="D50" s="779">
        <v>11</v>
      </c>
      <c r="E50" s="779">
        <v>20</v>
      </c>
      <c r="F50" s="779">
        <v>0</v>
      </c>
      <c r="G50" s="710"/>
      <c r="H50" s="778">
        <f t="shared" si="5"/>
        <v>31</v>
      </c>
      <c r="I50" s="778">
        <f t="shared" si="6"/>
        <v>27</v>
      </c>
      <c r="J50" s="779">
        <v>20</v>
      </c>
      <c r="K50" s="779">
        <v>1</v>
      </c>
      <c r="L50" s="753">
        <f t="shared" si="9"/>
        <v>6</v>
      </c>
      <c r="M50" s="779">
        <v>0</v>
      </c>
      <c r="N50" s="779">
        <v>0</v>
      </c>
      <c r="O50" s="779">
        <v>0</v>
      </c>
      <c r="P50" s="779">
        <v>0</v>
      </c>
      <c r="Q50" s="779">
        <v>4</v>
      </c>
      <c r="R50" s="750">
        <f t="shared" si="8"/>
        <v>10</v>
      </c>
      <c r="S50" s="409">
        <f t="shared" si="4"/>
        <v>0.7777777777777778</v>
      </c>
    </row>
    <row r="51" spans="1:19" ht="20.25" customHeight="1">
      <c r="A51" s="667" t="s">
        <v>163</v>
      </c>
      <c r="B51" s="761" t="s">
        <v>794</v>
      </c>
      <c r="C51" s="750">
        <f t="shared" si="2"/>
        <v>36</v>
      </c>
      <c r="D51" s="779">
        <v>14</v>
      </c>
      <c r="E51" s="779">
        <v>22</v>
      </c>
      <c r="F51" s="779">
        <v>1</v>
      </c>
      <c r="G51" s="710"/>
      <c r="H51" s="778">
        <f t="shared" si="5"/>
        <v>35</v>
      </c>
      <c r="I51" s="778">
        <f t="shared" si="6"/>
        <v>25</v>
      </c>
      <c r="J51" s="779">
        <v>12</v>
      </c>
      <c r="K51" s="779">
        <v>0</v>
      </c>
      <c r="L51" s="753">
        <f t="shared" si="9"/>
        <v>13</v>
      </c>
      <c r="M51" s="779">
        <v>0</v>
      </c>
      <c r="N51" s="779">
        <v>0</v>
      </c>
      <c r="O51" s="779">
        <v>0</v>
      </c>
      <c r="P51" s="779">
        <v>0</v>
      </c>
      <c r="Q51" s="779">
        <v>10</v>
      </c>
      <c r="R51" s="750">
        <f t="shared" si="8"/>
        <v>23</v>
      </c>
      <c r="S51" s="409">
        <f t="shared" si="4"/>
        <v>0.48</v>
      </c>
    </row>
    <row r="52" spans="1:19" ht="20.25" customHeight="1">
      <c r="A52" s="667" t="s">
        <v>165</v>
      </c>
      <c r="B52" s="761" t="s">
        <v>795</v>
      </c>
      <c r="C52" s="750">
        <f t="shared" si="2"/>
        <v>21</v>
      </c>
      <c r="D52" s="779">
        <v>5</v>
      </c>
      <c r="E52" s="779">
        <v>16</v>
      </c>
      <c r="F52" s="779">
        <v>0</v>
      </c>
      <c r="G52" s="710"/>
      <c r="H52" s="778">
        <f t="shared" si="5"/>
        <v>21</v>
      </c>
      <c r="I52" s="778">
        <f t="shared" si="6"/>
        <v>17</v>
      </c>
      <c r="J52" s="779">
        <v>13</v>
      </c>
      <c r="K52" s="779">
        <v>0</v>
      </c>
      <c r="L52" s="753">
        <f t="shared" si="9"/>
        <v>4</v>
      </c>
      <c r="M52" s="779">
        <v>0</v>
      </c>
      <c r="N52" s="779">
        <v>0</v>
      </c>
      <c r="O52" s="779">
        <v>0</v>
      </c>
      <c r="P52" s="779">
        <v>0</v>
      </c>
      <c r="Q52" s="779">
        <v>4</v>
      </c>
      <c r="R52" s="750">
        <f t="shared" si="8"/>
        <v>8</v>
      </c>
      <c r="S52" s="409">
        <f t="shared" si="4"/>
        <v>0.7647058823529411</v>
      </c>
    </row>
    <row r="53" spans="1:19" ht="20.25" customHeight="1">
      <c r="A53" s="751" t="s">
        <v>73</v>
      </c>
      <c r="B53" s="752" t="s">
        <v>690</v>
      </c>
      <c r="C53" s="750">
        <f t="shared" si="2"/>
        <v>624</v>
      </c>
      <c r="D53" s="778">
        <f>D54+D55+D56+D57+D58</f>
        <v>432</v>
      </c>
      <c r="E53" s="778">
        <f aca="true" t="shared" si="15" ref="E53:Q53">E54+E55+E56+E57+E58</f>
        <v>192</v>
      </c>
      <c r="F53" s="778">
        <f t="shared" si="15"/>
        <v>0</v>
      </c>
      <c r="G53" s="778">
        <f t="shared" si="15"/>
        <v>0</v>
      </c>
      <c r="H53" s="778">
        <f t="shared" si="15"/>
        <v>624</v>
      </c>
      <c r="I53" s="778">
        <f t="shared" si="15"/>
        <v>400</v>
      </c>
      <c r="J53" s="778">
        <f t="shared" si="15"/>
        <v>147</v>
      </c>
      <c r="K53" s="778">
        <f t="shared" si="15"/>
        <v>9</v>
      </c>
      <c r="L53" s="778">
        <f t="shared" si="15"/>
        <v>244</v>
      </c>
      <c r="M53" s="778">
        <f t="shared" si="15"/>
        <v>0</v>
      </c>
      <c r="N53" s="778">
        <f t="shared" si="15"/>
        <v>0</v>
      </c>
      <c r="O53" s="778">
        <f t="shared" si="15"/>
        <v>0</v>
      </c>
      <c r="P53" s="778">
        <f t="shared" si="15"/>
        <v>0</v>
      </c>
      <c r="Q53" s="778">
        <f t="shared" si="15"/>
        <v>224</v>
      </c>
      <c r="R53" s="750">
        <f t="shared" si="8"/>
        <v>468</v>
      </c>
      <c r="S53" s="409">
        <f t="shared" si="4"/>
        <v>0.39</v>
      </c>
    </row>
    <row r="54" spans="1:19" ht="20.25" customHeight="1">
      <c r="A54" s="667" t="s">
        <v>167</v>
      </c>
      <c r="B54" s="670" t="s">
        <v>783</v>
      </c>
      <c r="C54" s="750">
        <f t="shared" si="2"/>
        <v>102</v>
      </c>
      <c r="D54" s="716">
        <v>57</v>
      </c>
      <c r="E54" s="716">
        <v>45</v>
      </c>
      <c r="F54" s="716">
        <v>0</v>
      </c>
      <c r="G54" s="716">
        <v>0</v>
      </c>
      <c r="H54" s="778">
        <f t="shared" si="5"/>
        <v>102</v>
      </c>
      <c r="I54" s="778">
        <f t="shared" si="6"/>
        <v>49</v>
      </c>
      <c r="J54" s="716">
        <v>23</v>
      </c>
      <c r="K54" s="716">
        <v>3</v>
      </c>
      <c r="L54" s="753">
        <f t="shared" si="9"/>
        <v>23</v>
      </c>
      <c r="M54" s="718"/>
      <c r="N54" s="718"/>
      <c r="O54" s="718"/>
      <c r="P54" s="799"/>
      <c r="Q54" s="800" t="s">
        <v>792</v>
      </c>
      <c r="R54" s="750">
        <f t="shared" si="8"/>
        <v>76</v>
      </c>
      <c r="S54" s="409">
        <f t="shared" si="4"/>
        <v>0.5306122448979592</v>
      </c>
    </row>
    <row r="55" spans="1:19" ht="20.25" customHeight="1">
      <c r="A55" s="667" t="s">
        <v>169</v>
      </c>
      <c r="B55" s="670" t="s">
        <v>691</v>
      </c>
      <c r="C55" s="750">
        <f t="shared" si="2"/>
        <v>179</v>
      </c>
      <c r="D55" s="716">
        <v>138</v>
      </c>
      <c r="E55" s="716">
        <v>41</v>
      </c>
      <c r="F55" s="716">
        <v>0</v>
      </c>
      <c r="G55" s="716">
        <v>0</v>
      </c>
      <c r="H55" s="778">
        <f t="shared" si="5"/>
        <v>179</v>
      </c>
      <c r="I55" s="778">
        <f t="shared" si="6"/>
        <v>169</v>
      </c>
      <c r="J55" s="716">
        <v>38</v>
      </c>
      <c r="K55" s="716">
        <v>0</v>
      </c>
      <c r="L55" s="753">
        <f t="shared" si="9"/>
        <v>131</v>
      </c>
      <c r="M55" s="801"/>
      <c r="N55" s="801"/>
      <c r="O55" s="801"/>
      <c r="P55" s="802"/>
      <c r="Q55" s="803">
        <v>10</v>
      </c>
      <c r="R55" s="750">
        <f t="shared" si="8"/>
        <v>141</v>
      </c>
      <c r="S55" s="409">
        <f t="shared" si="4"/>
        <v>0.22485207100591717</v>
      </c>
    </row>
    <row r="56" spans="1:19" ht="20.25" customHeight="1">
      <c r="A56" s="667" t="s">
        <v>171</v>
      </c>
      <c r="B56" s="671" t="s">
        <v>692</v>
      </c>
      <c r="C56" s="750">
        <f t="shared" si="2"/>
        <v>170</v>
      </c>
      <c r="D56" s="716">
        <v>111</v>
      </c>
      <c r="E56" s="716">
        <v>59</v>
      </c>
      <c r="F56" s="716">
        <v>0</v>
      </c>
      <c r="G56" s="716">
        <v>0</v>
      </c>
      <c r="H56" s="778">
        <f t="shared" si="5"/>
        <v>170</v>
      </c>
      <c r="I56" s="778">
        <f t="shared" si="6"/>
        <v>76</v>
      </c>
      <c r="J56" s="716">
        <v>40</v>
      </c>
      <c r="K56" s="716">
        <v>5</v>
      </c>
      <c r="L56" s="753">
        <f t="shared" si="9"/>
        <v>31</v>
      </c>
      <c r="M56" s="718"/>
      <c r="N56" s="718"/>
      <c r="O56" s="718"/>
      <c r="P56" s="799"/>
      <c r="Q56" s="800" t="s">
        <v>800</v>
      </c>
      <c r="R56" s="750">
        <f t="shared" si="8"/>
        <v>125</v>
      </c>
      <c r="S56" s="409">
        <f t="shared" si="4"/>
        <v>0.5921052631578947</v>
      </c>
    </row>
    <row r="57" spans="1:19" ht="20.25" customHeight="1">
      <c r="A57" s="667" t="s">
        <v>173</v>
      </c>
      <c r="B57" s="671" t="s">
        <v>693</v>
      </c>
      <c r="C57" s="750">
        <f t="shared" si="2"/>
        <v>144</v>
      </c>
      <c r="D57" s="718" t="s">
        <v>781</v>
      </c>
      <c r="E57" s="718" t="s">
        <v>797</v>
      </c>
      <c r="F57" s="718"/>
      <c r="G57" s="718"/>
      <c r="H57" s="778">
        <f t="shared" si="5"/>
        <v>144</v>
      </c>
      <c r="I57" s="778">
        <f t="shared" si="6"/>
        <v>77</v>
      </c>
      <c r="J57" s="718" t="s">
        <v>798</v>
      </c>
      <c r="K57" s="718" t="s">
        <v>52</v>
      </c>
      <c r="L57" s="753">
        <f t="shared" si="9"/>
        <v>50</v>
      </c>
      <c r="M57" s="718"/>
      <c r="N57" s="718"/>
      <c r="O57" s="718"/>
      <c r="P57" s="799"/>
      <c r="Q57" s="800" t="s">
        <v>801</v>
      </c>
      <c r="R57" s="750">
        <f t="shared" si="8"/>
        <v>117</v>
      </c>
      <c r="S57" s="409">
        <f t="shared" si="4"/>
        <v>0.35064935064935066</v>
      </c>
    </row>
    <row r="58" spans="1:19" ht="20.25" customHeight="1">
      <c r="A58" s="667" t="s">
        <v>174</v>
      </c>
      <c r="B58" s="671" t="s">
        <v>763</v>
      </c>
      <c r="C58" s="750">
        <f t="shared" si="2"/>
        <v>29</v>
      </c>
      <c r="D58" s="800" t="s">
        <v>782</v>
      </c>
      <c r="E58" s="718" t="s">
        <v>101</v>
      </c>
      <c r="F58" s="718"/>
      <c r="G58" s="718"/>
      <c r="H58" s="778">
        <f t="shared" si="5"/>
        <v>29</v>
      </c>
      <c r="I58" s="778">
        <f>H58-Q58</f>
        <v>29</v>
      </c>
      <c r="J58" s="718" t="s">
        <v>799</v>
      </c>
      <c r="K58" s="800" t="s">
        <v>659</v>
      </c>
      <c r="L58" s="753">
        <f t="shared" si="9"/>
        <v>9</v>
      </c>
      <c r="M58" s="800"/>
      <c r="N58" s="800"/>
      <c r="O58" s="800"/>
      <c r="P58" s="800"/>
      <c r="Q58" s="800" t="s">
        <v>659</v>
      </c>
      <c r="R58" s="750">
        <f t="shared" si="8"/>
        <v>9</v>
      </c>
      <c r="S58" s="409">
        <f t="shared" si="4"/>
        <v>0.6896551724137931</v>
      </c>
    </row>
    <row r="59" spans="1:19" ht="20.25" customHeight="1">
      <c r="A59" s="751" t="s">
        <v>74</v>
      </c>
      <c r="B59" s="752" t="s">
        <v>694</v>
      </c>
      <c r="C59" s="750">
        <f t="shared" si="2"/>
        <v>1429</v>
      </c>
      <c r="D59" s="778">
        <f>D60+D61+D62+D63+D64+D65+D66+D67</f>
        <v>1056</v>
      </c>
      <c r="E59" s="778">
        <f aca="true" t="shared" si="16" ref="E59:Q59">E60+E61+E62+E63+E64+E65+E66+E67</f>
        <v>373</v>
      </c>
      <c r="F59" s="778">
        <f t="shared" si="16"/>
        <v>3</v>
      </c>
      <c r="G59" s="778">
        <f t="shared" si="16"/>
        <v>0</v>
      </c>
      <c r="H59" s="778">
        <f t="shared" si="5"/>
        <v>1426</v>
      </c>
      <c r="I59" s="778">
        <f t="shared" si="16"/>
        <v>838</v>
      </c>
      <c r="J59" s="778">
        <f t="shared" si="16"/>
        <v>309</v>
      </c>
      <c r="K59" s="778">
        <f t="shared" si="16"/>
        <v>21</v>
      </c>
      <c r="L59" s="778">
        <f t="shared" si="9"/>
        <v>502</v>
      </c>
      <c r="M59" s="778">
        <f t="shared" si="16"/>
        <v>5</v>
      </c>
      <c r="N59" s="778">
        <f t="shared" si="16"/>
        <v>1</v>
      </c>
      <c r="O59" s="778">
        <f t="shared" si="16"/>
        <v>0</v>
      </c>
      <c r="P59" s="778">
        <f t="shared" si="16"/>
        <v>0</v>
      </c>
      <c r="Q59" s="778">
        <f t="shared" si="16"/>
        <v>588</v>
      </c>
      <c r="R59" s="750">
        <f t="shared" si="8"/>
        <v>1096</v>
      </c>
      <c r="S59" s="409">
        <f t="shared" si="4"/>
        <v>0.3937947494033413</v>
      </c>
    </row>
    <row r="60" spans="1:19" ht="20.25" customHeight="1">
      <c r="A60" s="667" t="s">
        <v>177</v>
      </c>
      <c r="B60" s="761" t="s">
        <v>696</v>
      </c>
      <c r="C60" s="750">
        <f t="shared" si="2"/>
        <v>227</v>
      </c>
      <c r="D60" s="719">
        <v>166</v>
      </c>
      <c r="E60" s="779">
        <v>61</v>
      </c>
      <c r="F60" s="779">
        <v>0</v>
      </c>
      <c r="G60" s="715"/>
      <c r="H60" s="778">
        <f aca="true" t="shared" si="17" ref="H60:H68">C60-F60</f>
        <v>227</v>
      </c>
      <c r="I60" s="778">
        <f t="shared" si="6"/>
        <v>136</v>
      </c>
      <c r="J60" s="779">
        <v>48</v>
      </c>
      <c r="K60" s="779">
        <v>5</v>
      </c>
      <c r="L60" s="753">
        <f t="shared" si="9"/>
        <v>83</v>
      </c>
      <c r="M60" s="716"/>
      <c r="N60" s="716"/>
      <c r="O60" s="716"/>
      <c r="P60" s="717"/>
      <c r="Q60" s="711">
        <v>91</v>
      </c>
      <c r="R60" s="750">
        <f t="shared" si="8"/>
        <v>174</v>
      </c>
      <c r="S60" s="409">
        <f t="shared" si="4"/>
        <v>0.3897058823529412</v>
      </c>
    </row>
    <row r="61" spans="1:19" ht="20.25" customHeight="1">
      <c r="A61" s="667" t="s">
        <v>178</v>
      </c>
      <c r="B61" s="761" t="s">
        <v>802</v>
      </c>
      <c r="C61" s="750">
        <f t="shared" si="2"/>
        <v>189</v>
      </c>
      <c r="D61" s="719">
        <v>150</v>
      </c>
      <c r="E61" s="779">
        <v>39</v>
      </c>
      <c r="F61" s="779">
        <v>2</v>
      </c>
      <c r="G61" s="715"/>
      <c r="H61" s="778">
        <f t="shared" si="17"/>
        <v>187</v>
      </c>
      <c r="I61" s="778">
        <f t="shared" si="6"/>
        <v>77</v>
      </c>
      <c r="J61" s="779">
        <v>34</v>
      </c>
      <c r="K61" s="779">
        <v>0</v>
      </c>
      <c r="L61" s="753">
        <f t="shared" si="9"/>
        <v>38</v>
      </c>
      <c r="M61" s="716">
        <v>5</v>
      </c>
      <c r="N61" s="716"/>
      <c r="O61" s="716"/>
      <c r="P61" s="717"/>
      <c r="Q61" s="711">
        <v>110</v>
      </c>
      <c r="R61" s="750">
        <f t="shared" si="8"/>
        <v>153</v>
      </c>
      <c r="S61" s="409">
        <f t="shared" si="4"/>
        <v>0.44155844155844154</v>
      </c>
    </row>
    <row r="62" spans="1:19" ht="20.25" customHeight="1">
      <c r="A62" s="667" t="s">
        <v>179</v>
      </c>
      <c r="B62" s="761" t="s">
        <v>803</v>
      </c>
      <c r="C62" s="750">
        <f t="shared" si="2"/>
        <v>157</v>
      </c>
      <c r="D62" s="719">
        <v>112</v>
      </c>
      <c r="E62" s="779">
        <v>45</v>
      </c>
      <c r="F62" s="779">
        <v>0</v>
      </c>
      <c r="G62" s="715"/>
      <c r="H62" s="778">
        <f t="shared" si="17"/>
        <v>157</v>
      </c>
      <c r="I62" s="778">
        <f t="shared" si="6"/>
        <v>105</v>
      </c>
      <c r="J62" s="779">
        <v>50</v>
      </c>
      <c r="K62" s="779">
        <v>2</v>
      </c>
      <c r="L62" s="753">
        <f t="shared" si="9"/>
        <v>53</v>
      </c>
      <c r="M62" s="716"/>
      <c r="N62" s="716"/>
      <c r="O62" s="716"/>
      <c r="P62" s="717"/>
      <c r="Q62" s="711">
        <v>52</v>
      </c>
      <c r="R62" s="750">
        <f t="shared" si="8"/>
        <v>105</v>
      </c>
      <c r="S62" s="409">
        <f t="shared" si="4"/>
        <v>0.49523809523809526</v>
      </c>
    </row>
    <row r="63" spans="1:19" ht="20.25" customHeight="1">
      <c r="A63" s="667" t="s">
        <v>697</v>
      </c>
      <c r="B63" s="761" t="s">
        <v>766</v>
      </c>
      <c r="C63" s="750">
        <f t="shared" si="2"/>
        <v>141</v>
      </c>
      <c r="D63" s="719">
        <v>94</v>
      </c>
      <c r="E63" s="779">
        <v>47</v>
      </c>
      <c r="F63" s="779">
        <v>1</v>
      </c>
      <c r="G63" s="715"/>
      <c r="H63" s="778">
        <f t="shared" si="17"/>
        <v>140</v>
      </c>
      <c r="I63" s="778">
        <f t="shared" si="6"/>
        <v>98</v>
      </c>
      <c r="J63" s="779">
        <v>43</v>
      </c>
      <c r="K63" s="779">
        <v>2</v>
      </c>
      <c r="L63" s="753">
        <f t="shared" si="9"/>
        <v>53</v>
      </c>
      <c r="M63" s="716"/>
      <c r="N63" s="716"/>
      <c r="O63" s="716"/>
      <c r="P63" s="717"/>
      <c r="Q63" s="711">
        <v>42</v>
      </c>
      <c r="R63" s="750">
        <f t="shared" si="8"/>
        <v>95</v>
      </c>
      <c r="S63" s="409">
        <f t="shared" si="4"/>
        <v>0.45918367346938777</v>
      </c>
    </row>
    <row r="64" spans="1:19" ht="20.25" customHeight="1">
      <c r="A64" s="667" t="s">
        <v>698</v>
      </c>
      <c r="B64" s="761" t="s">
        <v>804</v>
      </c>
      <c r="C64" s="750">
        <f t="shared" si="2"/>
        <v>222</v>
      </c>
      <c r="D64" s="719">
        <v>177</v>
      </c>
      <c r="E64" s="779">
        <v>45</v>
      </c>
      <c r="F64" s="779">
        <v>0</v>
      </c>
      <c r="G64" s="715"/>
      <c r="H64" s="778">
        <f t="shared" si="17"/>
        <v>222</v>
      </c>
      <c r="I64" s="778">
        <f t="shared" si="6"/>
        <v>99</v>
      </c>
      <c r="J64" s="779">
        <v>35</v>
      </c>
      <c r="K64" s="779">
        <v>3</v>
      </c>
      <c r="L64" s="753">
        <f t="shared" si="9"/>
        <v>60</v>
      </c>
      <c r="M64" s="716"/>
      <c r="N64" s="716">
        <v>1</v>
      </c>
      <c r="O64" s="716"/>
      <c r="P64" s="717"/>
      <c r="Q64" s="711">
        <v>123</v>
      </c>
      <c r="R64" s="750">
        <f t="shared" si="8"/>
        <v>184</v>
      </c>
      <c r="S64" s="409">
        <f t="shared" si="4"/>
        <v>0.3838383838383838</v>
      </c>
    </row>
    <row r="65" spans="1:19" ht="20.25" customHeight="1">
      <c r="A65" s="667" t="s">
        <v>699</v>
      </c>
      <c r="B65" s="761" t="s">
        <v>805</v>
      </c>
      <c r="C65" s="750">
        <f t="shared" si="2"/>
        <v>221</v>
      </c>
      <c r="D65" s="719">
        <v>174</v>
      </c>
      <c r="E65" s="779">
        <v>47</v>
      </c>
      <c r="F65" s="779">
        <v>0</v>
      </c>
      <c r="G65" s="715"/>
      <c r="H65" s="778">
        <f t="shared" si="17"/>
        <v>221</v>
      </c>
      <c r="I65" s="778">
        <f t="shared" si="6"/>
        <v>147</v>
      </c>
      <c r="J65" s="779">
        <v>32</v>
      </c>
      <c r="K65" s="779">
        <v>0</v>
      </c>
      <c r="L65" s="753">
        <f t="shared" si="9"/>
        <v>115</v>
      </c>
      <c r="M65" s="716"/>
      <c r="N65" s="716"/>
      <c r="O65" s="716"/>
      <c r="P65" s="717"/>
      <c r="Q65" s="711">
        <v>74</v>
      </c>
      <c r="R65" s="750">
        <f t="shared" si="8"/>
        <v>189</v>
      </c>
      <c r="S65" s="409">
        <f t="shared" si="4"/>
        <v>0.21768707482993196</v>
      </c>
    </row>
    <row r="66" spans="1:19" ht="20.25" customHeight="1">
      <c r="A66" s="667" t="s">
        <v>764</v>
      </c>
      <c r="B66" s="761" t="s">
        <v>695</v>
      </c>
      <c r="C66" s="750">
        <f t="shared" si="2"/>
        <v>230</v>
      </c>
      <c r="D66" s="719">
        <v>165</v>
      </c>
      <c r="E66" s="779">
        <v>65</v>
      </c>
      <c r="F66" s="779">
        <v>0</v>
      </c>
      <c r="G66" s="715"/>
      <c r="H66" s="778">
        <f t="shared" si="17"/>
        <v>230</v>
      </c>
      <c r="I66" s="778">
        <f t="shared" si="6"/>
        <v>134</v>
      </c>
      <c r="J66" s="779">
        <v>49</v>
      </c>
      <c r="K66" s="779">
        <v>8</v>
      </c>
      <c r="L66" s="753">
        <f t="shared" si="9"/>
        <v>77</v>
      </c>
      <c r="M66" s="716"/>
      <c r="N66" s="716"/>
      <c r="O66" s="716"/>
      <c r="P66" s="717"/>
      <c r="Q66" s="711">
        <v>96</v>
      </c>
      <c r="R66" s="750">
        <f t="shared" si="8"/>
        <v>173</v>
      </c>
      <c r="S66" s="409">
        <f t="shared" si="4"/>
        <v>0.4253731343283582</v>
      </c>
    </row>
    <row r="67" spans="1:19" ht="20.25" customHeight="1">
      <c r="A67" s="667" t="s">
        <v>765</v>
      </c>
      <c r="B67" s="761" t="s">
        <v>671</v>
      </c>
      <c r="C67" s="750">
        <f t="shared" si="2"/>
        <v>42</v>
      </c>
      <c r="D67" s="720">
        <v>18</v>
      </c>
      <c r="E67" s="779">
        <v>24</v>
      </c>
      <c r="F67" s="779">
        <v>0</v>
      </c>
      <c r="G67" s="721"/>
      <c r="H67" s="778">
        <f t="shared" si="17"/>
        <v>42</v>
      </c>
      <c r="I67" s="778">
        <f t="shared" si="6"/>
        <v>42</v>
      </c>
      <c r="J67" s="779">
        <f>13+5</f>
        <v>18</v>
      </c>
      <c r="K67" s="779">
        <v>1</v>
      </c>
      <c r="L67" s="753">
        <f t="shared" si="9"/>
        <v>23</v>
      </c>
      <c r="M67" s="722"/>
      <c r="N67" s="722"/>
      <c r="O67" s="722"/>
      <c r="P67" s="723"/>
      <c r="Q67" s="724"/>
      <c r="R67" s="750">
        <f t="shared" si="8"/>
        <v>23</v>
      </c>
      <c r="S67" s="409">
        <f t="shared" si="4"/>
        <v>0.4523809523809524</v>
      </c>
    </row>
    <row r="68" spans="1:19" ht="20.25" customHeight="1">
      <c r="A68" s="751" t="s">
        <v>75</v>
      </c>
      <c r="B68" s="752" t="s">
        <v>700</v>
      </c>
      <c r="C68" s="750">
        <f t="shared" si="2"/>
        <v>1055</v>
      </c>
      <c r="D68" s="780">
        <f>D69+D70+D71+D72+D73+D74+D75+D76</f>
        <v>686</v>
      </c>
      <c r="E68" s="780">
        <f aca="true" t="shared" si="18" ref="E68:Q68">E69+E70+E71+E72+E73+E74+E75+E76</f>
        <v>369</v>
      </c>
      <c r="F68" s="780">
        <f t="shared" si="18"/>
        <v>4</v>
      </c>
      <c r="G68" s="780">
        <f t="shared" si="18"/>
        <v>0</v>
      </c>
      <c r="H68" s="778">
        <f t="shared" si="17"/>
        <v>1051</v>
      </c>
      <c r="I68" s="778">
        <f t="shared" si="6"/>
        <v>664</v>
      </c>
      <c r="J68" s="780">
        <f t="shared" si="18"/>
        <v>272</v>
      </c>
      <c r="K68" s="780">
        <f t="shared" si="18"/>
        <v>13</v>
      </c>
      <c r="L68" s="778">
        <f t="shared" si="9"/>
        <v>376</v>
      </c>
      <c r="M68" s="780">
        <f t="shared" si="18"/>
        <v>2</v>
      </c>
      <c r="N68" s="780">
        <f t="shared" si="18"/>
        <v>1</v>
      </c>
      <c r="O68" s="780">
        <f t="shared" si="18"/>
        <v>0</v>
      </c>
      <c r="P68" s="780">
        <f t="shared" si="18"/>
        <v>0</v>
      </c>
      <c r="Q68" s="780">
        <f t="shared" si="18"/>
        <v>387</v>
      </c>
      <c r="R68" s="750">
        <f t="shared" si="8"/>
        <v>766</v>
      </c>
      <c r="S68" s="409">
        <f t="shared" si="4"/>
        <v>0.4292168674698795</v>
      </c>
    </row>
    <row r="69" spans="1:19" ht="20.25" customHeight="1">
      <c r="A69" s="667" t="s">
        <v>762</v>
      </c>
      <c r="B69" s="761" t="s">
        <v>786</v>
      </c>
      <c r="C69" s="750">
        <f t="shared" si="2"/>
        <v>168</v>
      </c>
      <c r="D69" s="779">
        <v>104</v>
      </c>
      <c r="E69" s="779">
        <v>64</v>
      </c>
      <c r="F69" s="779">
        <v>0</v>
      </c>
      <c r="G69" s="725"/>
      <c r="H69" s="778">
        <f t="shared" si="5"/>
        <v>168</v>
      </c>
      <c r="I69" s="778">
        <f t="shared" si="6"/>
        <v>101</v>
      </c>
      <c r="J69" s="779">
        <v>38</v>
      </c>
      <c r="K69" s="779">
        <v>1</v>
      </c>
      <c r="L69" s="753">
        <f t="shared" si="9"/>
        <v>62</v>
      </c>
      <c r="M69" s="779">
        <v>0</v>
      </c>
      <c r="N69" s="779">
        <v>0</v>
      </c>
      <c r="O69" s="779">
        <v>0</v>
      </c>
      <c r="P69" s="779">
        <v>0</v>
      </c>
      <c r="Q69" s="779">
        <v>67</v>
      </c>
      <c r="R69" s="750">
        <f t="shared" si="8"/>
        <v>129</v>
      </c>
      <c r="S69" s="409">
        <f t="shared" si="4"/>
        <v>0.38613861386138615</v>
      </c>
    </row>
    <row r="70" spans="1:19" ht="20.25" customHeight="1">
      <c r="A70" s="667" t="s">
        <v>761</v>
      </c>
      <c r="B70" s="761" t="s">
        <v>778</v>
      </c>
      <c r="C70" s="750">
        <f t="shared" si="2"/>
        <v>196</v>
      </c>
      <c r="D70" s="779">
        <v>119</v>
      </c>
      <c r="E70" s="779">
        <v>77</v>
      </c>
      <c r="F70" s="779">
        <v>4</v>
      </c>
      <c r="G70" s="725"/>
      <c r="H70" s="778">
        <f t="shared" si="5"/>
        <v>192</v>
      </c>
      <c r="I70" s="778">
        <f t="shared" si="6"/>
        <v>137</v>
      </c>
      <c r="J70" s="779">
        <v>52</v>
      </c>
      <c r="K70" s="779">
        <v>1</v>
      </c>
      <c r="L70" s="753">
        <f t="shared" si="9"/>
        <v>82</v>
      </c>
      <c r="M70" s="779">
        <v>2</v>
      </c>
      <c r="N70" s="779">
        <v>0</v>
      </c>
      <c r="O70" s="779">
        <v>0</v>
      </c>
      <c r="P70" s="779">
        <v>0</v>
      </c>
      <c r="Q70" s="779">
        <v>55</v>
      </c>
      <c r="R70" s="750">
        <f t="shared" si="8"/>
        <v>139</v>
      </c>
      <c r="S70" s="409">
        <f t="shared" si="4"/>
        <v>0.38686131386861317</v>
      </c>
    </row>
    <row r="71" spans="1:19" ht="20.25" customHeight="1">
      <c r="A71" s="667" t="s">
        <v>747</v>
      </c>
      <c r="B71" s="761" t="s">
        <v>787</v>
      </c>
      <c r="C71" s="750">
        <f t="shared" si="2"/>
        <v>158</v>
      </c>
      <c r="D71" s="779">
        <v>100</v>
      </c>
      <c r="E71" s="779">
        <v>58</v>
      </c>
      <c r="F71" s="779">
        <v>0</v>
      </c>
      <c r="G71" s="725"/>
      <c r="H71" s="778">
        <f t="shared" si="5"/>
        <v>158</v>
      </c>
      <c r="I71" s="778">
        <f t="shared" si="6"/>
        <v>106</v>
      </c>
      <c r="J71" s="779">
        <v>46</v>
      </c>
      <c r="K71" s="779">
        <v>6</v>
      </c>
      <c r="L71" s="753">
        <f t="shared" si="9"/>
        <v>54</v>
      </c>
      <c r="M71" s="779">
        <v>0</v>
      </c>
      <c r="N71" s="779">
        <v>0</v>
      </c>
      <c r="O71" s="779">
        <v>0</v>
      </c>
      <c r="P71" s="779">
        <v>0</v>
      </c>
      <c r="Q71" s="779">
        <v>52</v>
      </c>
      <c r="R71" s="750">
        <f t="shared" si="8"/>
        <v>106</v>
      </c>
      <c r="S71" s="409">
        <f t="shared" si="4"/>
        <v>0.49056603773584906</v>
      </c>
    </row>
    <row r="72" spans="1:19" ht="20.25" customHeight="1">
      <c r="A72" s="667" t="s">
        <v>748</v>
      </c>
      <c r="B72" s="761" t="s">
        <v>788</v>
      </c>
      <c r="C72" s="750">
        <f t="shared" si="2"/>
        <v>194</v>
      </c>
      <c r="D72" s="779">
        <v>142</v>
      </c>
      <c r="E72" s="779">
        <v>52</v>
      </c>
      <c r="F72" s="779">
        <v>0</v>
      </c>
      <c r="G72" s="743"/>
      <c r="H72" s="778">
        <f t="shared" si="5"/>
        <v>194</v>
      </c>
      <c r="I72" s="778">
        <f t="shared" si="6"/>
        <v>90</v>
      </c>
      <c r="J72" s="779">
        <v>51</v>
      </c>
      <c r="K72" s="779">
        <v>3</v>
      </c>
      <c r="L72" s="753">
        <f t="shared" si="9"/>
        <v>36</v>
      </c>
      <c r="M72" s="779">
        <v>0</v>
      </c>
      <c r="N72" s="779">
        <v>0</v>
      </c>
      <c r="O72" s="779">
        <v>0</v>
      </c>
      <c r="P72" s="779">
        <v>0</v>
      </c>
      <c r="Q72" s="779">
        <v>104</v>
      </c>
      <c r="R72" s="750">
        <f t="shared" si="8"/>
        <v>140</v>
      </c>
      <c r="S72" s="409">
        <f t="shared" si="4"/>
        <v>0.6</v>
      </c>
    </row>
    <row r="73" spans="1:19" ht="20.25" customHeight="1">
      <c r="A73" s="667" t="s">
        <v>773</v>
      </c>
      <c r="B73" s="761" t="s">
        <v>776</v>
      </c>
      <c r="C73" s="750">
        <f t="shared" si="2"/>
        <v>190</v>
      </c>
      <c r="D73" s="779">
        <v>134</v>
      </c>
      <c r="E73" s="779">
        <v>56</v>
      </c>
      <c r="F73" s="779">
        <v>0</v>
      </c>
      <c r="G73" s="744"/>
      <c r="H73" s="778">
        <f t="shared" si="5"/>
        <v>190</v>
      </c>
      <c r="I73" s="778">
        <f t="shared" si="6"/>
        <v>128</v>
      </c>
      <c r="J73" s="779">
        <v>35</v>
      </c>
      <c r="K73" s="779">
        <v>1</v>
      </c>
      <c r="L73" s="753">
        <f t="shared" si="9"/>
        <v>92</v>
      </c>
      <c r="M73" s="779">
        <v>0</v>
      </c>
      <c r="N73" s="779">
        <v>0</v>
      </c>
      <c r="O73" s="779">
        <v>0</v>
      </c>
      <c r="P73" s="779">
        <v>0</v>
      </c>
      <c r="Q73" s="779">
        <v>62</v>
      </c>
      <c r="R73" s="750">
        <f t="shared" si="8"/>
        <v>154</v>
      </c>
      <c r="S73" s="409">
        <f t="shared" si="4"/>
        <v>0.28125</v>
      </c>
    </row>
    <row r="74" spans="1:19" ht="20.25" customHeight="1">
      <c r="A74" s="667" t="s">
        <v>774</v>
      </c>
      <c r="B74" s="761" t="s">
        <v>789</v>
      </c>
      <c r="C74" s="750">
        <f t="shared" si="2"/>
        <v>137</v>
      </c>
      <c r="D74" s="779">
        <v>87</v>
      </c>
      <c r="E74" s="779">
        <v>50</v>
      </c>
      <c r="F74" s="779"/>
      <c r="G74" s="744"/>
      <c r="H74" s="778">
        <f t="shared" si="5"/>
        <v>137</v>
      </c>
      <c r="I74" s="778">
        <f t="shared" si="6"/>
        <v>90</v>
      </c>
      <c r="J74" s="779">
        <v>38</v>
      </c>
      <c r="K74" s="779">
        <v>1</v>
      </c>
      <c r="L74" s="753">
        <f t="shared" si="9"/>
        <v>50</v>
      </c>
      <c r="M74" s="779">
        <v>0</v>
      </c>
      <c r="N74" s="779">
        <v>1</v>
      </c>
      <c r="O74" s="779">
        <v>0</v>
      </c>
      <c r="P74" s="779">
        <v>0</v>
      </c>
      <c r="Q74" s="779">
        <v>47</v>
      </c>
      <c r="R74" s="750">
        <f t="shared" si="8"/>
        <v>98</v>
      </c>
      <c r="S74" s="409">
        <f t="shared" si="4"/>
        <v>0.43333333333333335</v>
      </c>
    </row>
    <row r="75" spans="1:19" ht="20.25" customHeight="1">
      <c r="A75" s="667" t="s">
        <v>775</v>
      </c>
      <c r="B75" s="761" t="s">
        <v>777</v>
      </c>
      <c r="C75" s="750">
        <f t="shared" si="2"/>
        <v>12</v>
      </c>
      <c r="D75" s="779">
        <v>0</v>
      </c>
      <c r="E75" s="779">
        <v>12</v>
      </c>
      <c r="F75" s="779">
        <v>0</v>
      </c>
      <c r="G75" s="744"/>
      <c r="H75" s="778">
        <f t="shared" si="5"/>
        <v>12</v>
      </c>
      <c r="I75" s="778">
        <f t="shared" si="6"/>
        <v>12</v>
      </c>
      <c r="J75" s="779">
        <v>12</v>
      </c>
      <c r="K75" s="779">
        <v>0</v>
      </c>
      <c r="L75" s="753">
        <f t="shared" si="9"/>
        <v>0</v>
      </c>
      <c r="M75" s="779">
        <v>0</v>
      </c>
      <c r="N75" s="779">
        <v>0</v>
      </c>
      <c r="O75" s="779">
        <v>0</v>
      </c>
      <c r="P75" s="779">
        <v>0</v>
      </c>
      <c r="Q75" s="779">
        <v>0</v>
      </c>
      <c r="R75" s="750">
        <f t="shared" si="8"/>
        <v>0</v>
      </c>
      <c r="S75" s="409">
        <f t="shared" si="4"/>
        <v>1</v>
      </c>
    </row>
    <row r="76" spans="1:19" ht="20.25" customHeight="1">
      <c r="A76" s="667"/>
      <c r="B76" s="745"/>
      <c r="C76" s="750">
        <f t="shared" si="2"/>
        <v>0</v>
      </c>
      <c r="D76" s="804"/>
      <c r="E76" s="804"/>
      <c r="F76" s="804"/>
      <c r="G76" s="744"/>
      <c r="H76" s="778">
        <f t="shared" si="5"/>
        <v>0</v>
      </c>
      <c r="I76" s="778">
        <f t="shared" si="6"/>
        <v>0</v>
      </c>
      <c r="J76" s="804"/>
      <c r="K76" s="804"/>
      <c r="L76" s="753">
        <f t="shared" si="9"/>
        <v>0</v>
      </c>
      <c r="M76" s="804"/>
      <c r="N76" s="804"/>
      <c r="O76" s="804"/>
      <c r="P76" s="805"/>
      <c r="Q76" s="806"/>
      <c r="R76" s="750">
        <f t="shared" si="8"/>
        <v>0</v>
      </c>
      <c r="S76" s="409"/>
    </row>
    <row r="77" spans="1:19" ht="20.25" customHeight="1">
      <c r="A77" s="751" t="s">
        <v>76</v>
      </c>
      <c r="B77" s="752" t="s">
        <v>701</v>
      </c>
      <c r="C77" s="750">
        <f t="shared" si="2"/>
        <v>235</v>
      </c>
      <c r="D77" s="778">
        <f>D78+D79+D80</f>
        <v>134</v>
      </c>
      <c r="E77" s="778">
        <f aca="true" t="shared" si="19" ref="E77:R77">E78+E79+E80</f>
        <v>101</v>
      </c>
      <c r="F77" s="778">
        <f t="shared" si="19"/>
        <v>0</v>
      </c>
      <c r="G77" s="778">
        <f t="shared" si="19"/>
        <v>0</v>
      </c>
      <c r="H77" s="778">
        <f t="shared" si="5"/>
        <v>235</v>
      </c>
      <c r="I77" s="778">
        <f t="shared" si="19"/>
        <v>169</v>
      </c>
      <c r="J77" s="778">
        <f t="shared" si="19"/>
        <v>42</v>
      </c>
      <c r="K77" s="778">
        <f t="shared" si="19"/>
        <v>0</v>
      </c>
      <c r="L77" s="778">
        <f t="shared" si="9"/>
        <v>127</v>
      </c>
      <c r="M77" s="778">
        <f t="shared" si="19"/>
        <v>0</v>
      </c>
      <c r="N77" s="778">
        <f t="shared" si="19"/>
        <v>0</v>
      </c>
      <c r="O77" s="778">
        <f t="shared" si="19"/>
        <v>0</v>
      </c>
      <c r="P77" s="778">
        <f t="shared" si="19"/>
        <v>0</v>
      </c>
      <c r="Q77" s="778">
        <f t="shared" si="19"/>
        <v>66</v>
      </c>
      <c r="R77" s="750">
        <f t="shared" si="19"/>
        <v>193</v>
      </c>
      <c r="S77" s="409">
        <f t="shared" si="4"/>
        <v>0.2485207100591716</v>
      </c>
    </row>
    <row r="78" spans="1:19" ht="20.25" customHeight="1">
      <c r="A78" s="667" t="s">
        <v>702</v>
      </c>
      <c r="B78" s="672" t="s">
        <v>703</v>
      </c>
      <c r="C78" s="750">
        <f t="shared" si="2"/>
        <v>69</v>
      </c>
      <c r="D78" s="710">
        <v>37</v>
      </c>
      <c r="E78" s="710">
        <v>32</v>
      </c>
      <c r="F78" s="710"/>
      <c r="G78" s="710"/>
      <c r="H78" s="778">
        <f t="shared" si="5"/>
        <v>69</v>
      </c>
      <c r="I78" s="778">
        <f t="shared" si="6"/>
        <v>55</v>
      </c>
      <c r="J78" s="710">
        <v>17</v>
      </c>
      <c r="K78" s="710"/>
      <c r="L78" s="753">
        <f t="shared" si="9"/>
        <v>38</v>
      </c>
      <c r="M78" s="710"/>
      <c r="N78" s="710"/>
      <c r="O78" s="710"/>
      <c r="P78" s="710"/>
      <c r="Q78" s="711">
        <v>14</v>
      </c>
      <c r="R78" s="750">
        <f t="shared" si="8"/>
        <v>52</v>
      </c>
      <c r="S78" s="409">
        <f t="shared" si="4"/>
        <v>0.3090909090909091</v>
      </c>
    </row>
    <row r="79" spans="1:19" ht="20.25" customHeight="1">
      <c r="A79" s="667" t="s">
        <v>704</v>
      </c>
      <c r="B79" s="672" t="s">
        <v>705</v>
      </c>
      <c r="C79" s="750">
        <f t="shared" si="2"/>
        <v>64</v>
      </c>
      <c r="D79" s="710">
        <v>33</v>
      </c>
      <c r="E79" s="710">
        <v>31</v>
      </c>
      <c r="F79" s="710"/>
      <c r="G79" s="710"/>
      <c r="H79" s="778">
        <f t="shared" si="5"/>
        <v>64</v>
      </c>
      <c r="I79" s="778">
        <f t="shared" si="6"/>
        <v>50</v>
      </c>
      <c r="J79" s="710">
        <v>15</v>
      </c>
      <c r="K79" s="710"/>
      <c r="L79" s="753">
        <f>I79-J79-K79-M79-N79-O79-P79</f>
        <v>35</v>
      </c>
      <c r="M79" s="710"/>
      <c r="N79" s="710"/>
      <c r="O79" s="710"/>
      <c r="P79" s="710"/>
      <c r="Q79" s="711">
        <v>14</v>
      </c>
      <c r="R79" s="750">
        <f t="shared" si="8"/>
        <v>49</v>
      </c>
      <c r="S79" s="409">
        <f t="shared" si="4"/>
        <v>0.3</v>
      </c>
    </row>
    <row r="80" spans="1:19" ht="20.25" customHeight="1">
      <c r="A80" s="667" t="s">
        <v>744</v>
      </c>
      <c r="B80" s="672" t="s">
        <v>745</v>
      </c>
      <c r="C80" s="750">
        <f t="shared" si="2"/>
        <v>102</v>
      </c>
      <c r="D80" s="710">
        <v>64</v>
      </c>
      <c r="E80" s="710">
        <v>38</v>
      </c>
      <c r="F80" s="710"/>
      <c r="G80" s="710"/>
      <c r="H80" s="778">
        <f t="shared" si="5"/>
        <v>102</v>
      </c>
      <c r="I80" s="778">
        <f t="shared" si="6"/>
        <v>64</v>
      </c>
      <c r="J80" s="710">
        <v>10</v>
      </c>
      <c r="K80" s="710"/>
      <c r="L80" s="753">
        <f t="shared" si="9"/>
        <v>54</v>
      </c>
      <c r="M80" s="710"/>
      <c r="N80" s="710"/>
      <c r="O80" s="710"/>
      <c r="P80" s="710"/>
      <c r="Q80" s="711">
        <v>38</v>
      </c>
      <c r="R80" s="750">
        <f t="shared" si="8"/>
        <v>92</v>
      </c>
      <c r="S80" s="409">
        <f t="shared" si="4"/>
        <v>0.15625</v>
      </c>
    </row>
    <row r="81" spans="1:19" ht="20.25" customHeight="1">
      <c r="A81" s="751" t="s">
        <v>77</v>
      </c>
      <c r="B81" s="752" t="s">
        <v>706</v>
      </c>
      <c r="C81" s="750">
        <f t="shared" si="2"/>
        <v>847</v>
      </c>
      <c r="D81" s="778">
        <f>D82+D83+D84+D85+D86+D87</f>
        <v>555</v>
      </c>
      <c r="E81" s="778">
        <f aca="true" t="shared" si="20" ref="E81:Q81">E82+E83+E84+E85+E86+E87</f>
        <v>292</v>
      </c>
      <c r="F81" s="778">
        <f t="shared" si="20"/>
        <v>0</v>
      </c>
      <c r="G81" s="778">
        <f t="shared" si="20"/>
        <v>0</v>
      </c>
      <c r="H81" s="778">
        <f t="shared" si="5"/>
        <v>847</v>
      </c>
      <c r="I81" s="778">
        <f t="shared" si="6"/>
        <v>621</v>
      </c>
      <c r="J81" s="778">
        <f t="shared" si="20"/>
        <v>174</v>
      </c>
      <c r="K81" s="778">
        <f t="shared" si="20"/>
        <v>14</v>
      </c>
      <c r="L81" s="778">
        <f t="shared" si="20"/>
        <v>431</v>
      </c>
      <c r="M81" s="778">
        <f t="shared" si="20"/>
        <v>1</v>
      </c>
      <c r="N81" s="778">
        <f t="shared" si="20"/>
        <v>1</v>
      </c>
      <c r="O81" s="778">
        <f t="shared" si="20"/>
        <v>0</v>
      </c>
      <c r="P81" s="778">
        <f t="shared" si="20"/>
        <v>0</v>
      </c>
      <c r="Q81" s="778">
        <f t="shared" si="20"/>
        <v>226</v>
      </c>
      <c r="R81" s="750">
        <f t="shared" si="8"/>
        <v>659</v>
      </c>
      <c r="S81" s="409">
        <f t="shared" si="4"/>
        <v>0.3027375201288245</v>
      </c>
    </row>
    <row r="82" spans="1:19" ht="20.25" customHeight="1">
      <c r="A82" s="667" t="s">
        <v>707</v>
      </c>
      <c r="B82" s="670" t="s">
        <v>708</v>
      </c>
      <c r="C82" s="750">
        <f t="shared" si="2"/>
        <v>130</v>
      </c>
      <c r="D82" s="779">
        <v>71</v>
      </c>
      <c r="E82" s="726">
        <f>'[13]việc CHV Mẫu 06'!$E$14</f>
        <v>59</v>
      </c>
      <c r="F82" s="726">
        <f>'[13]việc CHV Mẫu 06'!$F$14</f>
        <v>0</v>
      </c>
      <c r="G82" s="726">
        <v>0</v>
      </c>
      <c r="H82" s="778">
        <f t="shared" si="5"/>
        <v>130</v>
      </c>
      <c r="I82" s="778">
        <f t="shared" si="6"/>
        <v>106</v>
      </c>
      <c r="J82" s="726">
        <f>'[13]việc CHV Mẫu 06'!$J$14</f>
        <v>33</v>
      </c>
      <c r="K82" s="726">
        <f>'[13]việc CHV Mẫu 06'!$K$14</f>
        <v>3</v>
      </c>
      <c r="L82" s="753">
        <f t="shared" si="9"/>
        <v>69</v>
      </c>
      <c r="M82" s="726">
        <f>'[13]việc CHV Mẫu 06'!$M$14</f>
        <v>1</v>
      </c>
      <c r="N82" s="726">
        <f>'[13]việc CHV Mẫu 06'!$N$14</f>
        <v>0</v>
      </c>
      <c r="O82" s="726">
        <f>'[13]việc CHV Mẫu 06'!$O$14</f>
        <v>0</v>
      </c>
      <c r="P82" s="727">
        <f>'[13]việc CHV Mẫu 06'!$P$14</f>
        <v>0</v>
      </c>
      <c r="Q82" s="728">
        <f>'[13]việc CHV Mẫu 06'!$Q$14</f>
        <v>24</v>
      </c>
      <c r="R82" s="750">
        <f t="shared" si="8"/>
        <v>94</v>
      </c>
      <c r="S82" s="409">
        <f t="shared" si="4"/>
        <v>0.33962264150943394</v>
      </c>
    </row>
    <row r="83" spans="1:19" ht="20.25" customHeight="1">
      <c r="A83" s="667" t="s">
        <v>709</v>
      </c>
      <c r="B83" s="670" t="s">
        <v>807</v>
      </c>
      <c r="C83" s="750">
        <f t="shared" si="2"/>
        <v>191</v>
      </c>
      <c r="D83" s="779">
        <v>135</v>
      </c>
      <c r="E83" s="726">
        <f>'[13]việc CHV Mẫu 06'!$E$15</f>
        <v>56</v>
      </c>
      <c r="F83" s="726">
        <f>'[13]việc CHV Mẫu 06'!$F$15</f>
        <v>0</v>
      </c>
      <c r="G83" s="726">
        <v>0</v>
      </c>
      <c r="H83" s="778">
        <f t="shared" si="5"/>
        <v>191</v>
      </c>
      <c r="I83" s="778">
        <f t="shared" si="6"/>
        <v>134</v>
      </c>
      <c r="J83" s="726">
        <f>'[13]việc CHV Mẫu 06'!$J$15</f>
        <v>33</v>
      </c>
      <c r="K83" s="726">
        <f>'[13]việc CHV Mẫu 06'!$K$15</f>
        <v>3</v>
      </c>
      <c r="L83" s="753">
        <f t="shared" si="9"/>
        <v>97</v>
      </c>
      <c r="M83" s="726">
        <f>'[13]việc CHV Mẫu 06'!$M$15</f>
        <v>0</v>
      </c>
      <c r="N83" s="726">
        <f>'[13]việc CHV Mẫu 06'!$N$15</f>
        <v>1</v>
      </c>
      <c r="O83" s="726">
        <f>'[13]việc CHV Mẫu 06'!$O$15</f>
        <v>0</v>
      </c>
      <c r="P83" s="727">
        <f>'[13]việc CHV Mẫu 06'!$P$15</f>
        <v>0</v>
      </c>
      <c r="Q83" s="728">
        <f>'[13]việc CHV Mẫu 06'!$Q$15</f>
        <v>57</v>
      </c>
      <c r="R83" s="750">
        <f t="shared" si="8"/>
        <v>155</v>
      </c>
      <c r="S83" s="409">
        <f t="shared" si="4"/>
        <v>0.26865671641791045</v>
      </c>
    </row>
    <row r="84" spans="1:19" ht="20.25" customHeight="1">
      <c r="A84" s="667" t="s">
        <v>710</v>
      </c>
      <c r="B84" s="670" t="s">
        <v>808</v>
      </c>
      <c r="C84" s="750">
        <f t="shared" si="2"/>
        <v>172</v>
      </c>
      <c r="D84" s="779">
        <v>128</v>
      </c>
      <c r="E84" s="726">
        <f>'[13]việc CHV Mẫu 06'!$E$16</f>
        <v>44</v>
      </c>
      <c r="F84" s="726">
        <f>'[13]việc CHV Mẫu 06'!$F$16</f>
        <v>0</v>
      </c>
      <c r="G84" s="726">
        <v>0</v>
      </c>
      <c r="H84" s="778">
        <f t="shared" si="5"/>
        <v>172</v>
      </c>
      <c r="I84" s="778">
        <f t="shared" si="6"/>
        <v>129</v>
      </c>
      <c r="J84" s="726">
        <f>'[13]việc CHV Mẫu 06'!$J$16</f>
        <v>33</v>
      </c>
      <c r="K84" s="726">
        <f>'[13]việc CHV Mẫu 06'!$K$16</f>
        <v>7</v>
      </c>
      <c r="L84" s="753">
        <f t="shared" si="9"/>
        <v>89</v>
      </c>
      <c r="M84" s="726">
        <f>'[13]việc CHV Mẫu 06'!$M$16</f>
        <v>0</v>
      </c>
      <c r="N84" s="726">
        <f>'[13]việc CHV Mẫu 06'!$N$16</f>
        <v>0</v>
      </c>
      <c r="O84" s="726">
        <f>'[13]việc CHV Mẫu 06'!$O$16</f>
        <v>0</v>
      </c>
      <c r="P84" s="727">
        <f>'[13]việc CHV Mẫu 06'!$P$16</f>
        <v>0</v>
      </c>
      <c r="Q84" s="728">
        <f>'[13]việc CHV Mẫu 06'!$Q$16</f>
        <v>43</v>
      </c>
      <c r="R84" s="750">
        <f t="shared" si="8"/>
        <v>132</v>
      </c>
      <c r="S84" s="409">
        <f aca="true" t="shared" si="21" ref="S84:S104">(J84+K84)/I84</f>
        <v>0.31007751937984496</v>
      </c>
    </row>
    <row r="85" spans="1:19" ht="20.25" customHeight="1">
      <c r="A85" s="667" t="s">
        <v>711</v>
      </c>
      <c r="B85" s="670" t="s">
        <v>809</v>
      </c>
      <c r="C85" s="750">
        <f t="shared" si="2"/>
        <v>188</v>
      </c>
      <c r="D85" s="779">
        <v>129</v>
      </c>
      <c r="E85" s="726">
        <f>'[13]việc CHV Mẫu 06'!$E$17</f>
        <v>59</v>
      </c>
      <c r="F85" s="726">
        <f>'[13]việc CHV Mẫu 06'!$F$17</f>
        <v>0</v>
      </c>
      <c r="G85" s="726">
        <v>0</v>
      </c>
      <c r="H85" s="778">
        <f t="shared" si="5"/>
        <v>188</v>
      </c>
      <c r="I85" s="778">
        <f t="shared" si="6"/>
        <v>120</v>
      </c>
      <c r="J85" s="726">
        <f>'[13]việc CHV Mẫu 06'!$J$17</f>
        <v>22</v>
      </c>
      <c r="K85" s="726">
        <f>'[13]việc CHV Mẫu 06'!$K$17</f>
        <v>1</v>
      </c>
      <c r="L85" s="753">
        <f t="shared" si="9"/>
        <v>97</v>
      </c>
      <c r="M85" s="726">
        <f>'[13]việc CHV Mẫu 06'!$M$17</f>
        <v>0</v>
      </c>
      <c r="N85" s="726">
        <f>'[13]việc CHV Mẫu 06'!$N$16</f>
        <v>0</v>
      </c>
      <c r="O85" s="726">
        <f>'[13]việc CHV Mẫu 06'!$O$17</f>
        <v>0</v>
      </c>
      <c r="P85" s="727">
        <f>'[13]việc CHV Mẫu 06'!$P$17</f>
        <v>0</v>
      </c>
      <c r="Q85" s="728">
        <f>'[13]việc CHV Mẫu 06'!$Q$17</f>
        <v>68</v>
      </c>
      <c r="R85" s="750">
        <f t="shared" si="8"/>
        <v>165</v>
      </c>
      <c r="S85" s="409">
        <f t="shared" si="21"/>
        <v>0.19166666666666668</v>
      </c>
    </row>
    <row r="86" spans="1:19" ht="20.25" customHeight="1">
      <c r="A86" s="667" t="s">
        <v>712</v>
      </c>
      <c r="B86" s="670" t="s">
        <v>713</v>
      </c>
      <c r="C86" s="750">
        <f t="shared" si="2"/>
        <v>0</v>
      </c>
      <c r="D86" s="779">
        <v>0</v>
      </c>
      <c r="E86" s="726">
        <f>'[13]việc CHV Mẫu 06'!$E$18</f>
        <v>0</v>
      </c>
      <c r="F86" s="726">
        <f>'[13]việc CHV Mẫu 06'!$F$18</f>
        <v>0</v>
      </c>
      <c r="G86" s="726">
        <v>0</v>
      </c>
      <c r="H86" s="778">
        <f aca="true" t="shared" si="22" ref="H86:H105">C86-F86</f>
        <v>0</v>
      </c>
      <c r="I86" s="778">
        <f t="shared" si="6"/>
        <v>0</v>
      </c>
      <c r="J86" s="726">
        <f>'[13]việc CHV Mẫu 06'!$J$18</f>
        <v>0</v>
      </c>
      <c r="K86" s="726">
        <f>'[13]việc CHV Mẫu 06'!$K$18</f>
        <v>0</v>
      </c>
      <c r="L86" s="753">
        <f aca="true" t="shared" si="23" ref="L86:L105">I86-J86-K86-M86-N86-O86-P86</f>
        <v>0</v>
      </c>
      <c r="M86" s="726">
        <f>'[13]việc CHV Mẫu 06'!$M$18</f>
        <v>0</v>
      </c>
      <c r="N86" s="726">
        <f>'[13]việc CHV Mẫu 06'!$N$18</f>
        <v>0</v>
      </c>
      <c r="O86" s="726">
        <f>'[13]việc CHV Mẫu 06'!$O$18</f>
        <v>0</v>
      </c>
      <c r="P86" s="727">
        <f>'[13]việc CHV Mẫu 06'!$P$18</f>
        <v>0</v>
      </c>
      <c r="Q86" s="728">
        <f>'[13]việc CHV Mẫu 06'!$Q$18</f>
        <v>0</v>
      </c>
      <c r="R86" s="750">
        <f t="shared" si="8"/>
        <v>0</v>
      </c>
      <c r="S86" s="409" t="e">
        <f t="shared" si="21"/>
        <v>#DIV/0!</v>
      </c>
    </row>
    <row r="87" spans="1:19" ht="20.25" customHeight="1" thickBot="1">
      <c r="A87" s="667" t="s">
        <v>785</v>
      </c>
      <c r="B87" s="775" t="s">
        <v>674</v>
      </c>
      <c r="C87" s="750">
        <f t="shared" si="2"/>
        <v>166</v>
      </c>
      <c r="D87" s="779">
        <v>92</v>
      </c>
      <c r="E87" s="726">
        <f>'[13]việc CHV Mẫu 06'!$E$19</f>
        <v>74</v>
      </c>
      <c r="F87" s="726">
        <f>'[13]việc CHV Mẫu 06'!$F$19</f>
        <v>0</v>
      </c>
      <c r="G87" s="726"/>
      <c r="H87" s="778">
        <f t="shared" si="22"/>
        <v>166</v>
      </c>
      <c r="I87" s="778">
        <f t="shared" si="6"/>
        <v>132</v>
      </c>
      <c r="J87" s="726">
        <f>'[13]việc CHV Mẫu 06'!$J$19</f>
        <v>53</v>
      </c>
      <c r="K87" s="726">
        <f>'[13]việc CHV Mẫu 06'!$K$19</f>
        <v>0</v>
      </c>
      <c r="L87" s="753">
        <f t="shared" si="23"/>
        <v>79</v>
      </c>
      <c r="M87" s="726">
        <f>'[13]việc CHV Mẫu 06'!$M$19</f>
        <v>0</v>
      </c>
      <c r="N87" s="726">
        <f>'[13]việc CHV Mẫu 06'!$N$19</f>
        <v>0</v>
      </c>
      <c r="O87" s="726">
        <f>'[13]việc CHV Mẫu 06'!$O$19</f>
        <v>0</v>
      </c>
      <c r="P87" s="727">
        <f>'[13]việc CHV Mẫu 06'!$P$19</f>
        <v>0</v>
      </c>
      <c r="Q87" s="728">
        <f>'[13]việc CHV Mẫu 06'!$Q$19</f>
        <v>34</v>
      </c>
      <c r="R87" s="750">
        <f t="shared" si="8"/>
        <v>113</v>
      </c>
      <c r="S87" s="409">
        <f t="shared" si="21"/>
        <v>0.4015151515151515</v>
      </c>
    </row>
    <row r="88" spans="1:19" ht="20.25" customHeight="1" thickTop="1">
      <c r="A88" s="751" t="s">
        <v>78</v>
      </c>
      <c r="B88" s="752" t="s">
        <v>714</v>
      </c>
      <c r="C88" s="750">
        <f t="shared" si="2"/>
        <v>863</v>
      </c>
      <c r="D88" s="778">
        <f>D89+D90+D91+D92+D93+D94</f>
        <v>599</v>
      </c>
      <c r="E88" s="778">
        <f aca="true" t="shared" si="24" ref="E88:Q88">E89+E90+E91+E92+E93+E94</f>
        <v>264</v>
      </c>
      <c r="F88" s="778">
        <f t="shared" si="24"/>
        <v>0</v>
      </c>
      <c r="G88" s="778">
        <f t="shared" si="24"/>
        <v>0</v>
      </c>
      <c r="H88" s="778">
        <f t="shared" si="22"/>
        <v>863</v>
      </c>
      <c r="I88" s="778">
        <f t="shared" si="6"/>
        <v>666</v>
      </c>
      <c r="J88" s="778">
        <f t="shared" si="24"/>
        <v>131</v>
      </c>
      <c r="K88" s="778">
        <f t="shared" si="24"/>
        <v>4</v>
      </c>
      <c r="L88" s="762">
        <f t="shared" si="23"/>
        <v>527</v>
      </c>
      <c r="M88" s="778">
        <f t="shared" si="24"/>
        <v>3</v>
      </c>
      <c r="N88" s="778">
        <f t="shared" si="24"/>
        <v>0</v>
      </c>
      <c r="O88" s="778">
        <f t="shared" si="24"/>
        <v>0</v>
      </c>
      <c r="P88" s="778">
        <f t="shared" si="24"/>
        <v>1</v>
      </c>
      <c r="Q88" s="778">
        <f t="shared" si="24"/>
        <v>197</v>
      </c>
      <c r="R88" s="750">
        <f t="shared" si="8"/>
        <v>728</v>
      </c>
      <c r="S88" s="409">
        <f t="shared" si="21"/>
        <v>0.20270270270270271</v>
      </c>
    </row>
    <row r="89" spans="1:19" ht="20.25" customHeight="1">
      <c r="A89" s="667" t="s">
        <v>715</v>
      </c>
      <c r="B89" s="763" t="s">
        <v>719</v>
      </c>
      <c r="C89" s="750">
        <f t="shared" si="2"/>
        <v>169</v>
      </c>
      <c r="D89" s="781">
        <v>121</v>
      </c>
      <c r="E89" s="781">
        <v>48</v>
      </c>
      <c r="F89" s="781">
        <v>0</v>
      </c>
      <c r="G89" s="716">
        <v>0</v>
      </c>
      <c r="H89" s="778">
        <f t="shared" si="22"/>
        <v>169</v>
      </c>
      <c r="I89" s="778">
        <f t="shared" si="6"/>
        <v>117</v>
      </c>
      <c r="J89" s="781">
        <v>35</v>
      </c>
      <c r="K89" s="781">
        <v>1</v>
      </c>
      <c r="L89" s="753">
        <f t="shared" si="23"/>
        <v>81</v>
      </c>
      <c r="M89" s="781">
        <v>0</v>
      </c>
      <c r="N89" s="781">
        <v>0</v>
      </c>
      <c r="O89" s="781">
        <v>0</v>
      </c>
      <c r="P89" s="781">
        <v>0</v>
      </c>
      <c r="Q89" s="781">
        <v>52</v>
      </c>
      <c r="R89" s="754">
        <f aca="true" t="shared" si="25" ref="R89:R94">C89-F89-G89-J89-K89</f>
        <v>133</v>
      </c>
      <c r="S89" s="409">
        <f t="shared" si="21"/>
        <v>0.3076923076923077</v>
      </c>
    </row>
    <row r="90" spans="1:19" ht="20.25" customHeight="1">
      <c r="A90" s="667" t="s">
        <v>716</v>
      </c>
      <c r="B90" s="763" t="s">
        <v>717</v>
      </c>
      <c r="C90" s="750">
        <f t="shared" si="2"/>
        <v>170</v>
      </c>
      <c r="D90" s="781">
        <v>122</v>
      </c>
      <c r="E90" s="781">
        <v>48</v>
      </c>
      <c r="F90" s="781">
        <v>0</v>
      </c>
      <c r="G90" s="716">
        <v>0</v>
      </c>
      <c r="H90" s="778">
        <f t="shared" si="22"/>
        <v>170</v>
      </c>
      <c r="I90" s="778">
        <f t="shared" si="6"/>
        <v>132</v>
      </c>
      <c r="J90" s="781">
        <v>21</v>
      </c>
      <c r="K90" s="781">
        <v>0</v>
      </c>
      <c r="L90" s="753">
        <f t="shared" si="23"/>
        <v>110</v>
      </c>
      <c r="M90" s="781">
        <v>0</v>
      </c>
      <c r="N90" s="781">
        <v>0</v>
      </c>
      <c r="O90" s="781">
        <v>0</v>
      </c>
      <c r="P90" s="781">
        <v>1</v>
      </c>
      <c r="Q90" s="781">
        <v>38</v>
      </c>
      <c r="R90" s="754">
        <f t="shared" si="25"/>
        <v>149</v>
      </c>
      <c r="S90" s="409">
        <f t="shared" si="21"/>
        <v>0.1590909090909091</v>
      </c>
    </row>
    <row r="91" spans="1:19" ht="20.25" customHeight="1">
      <c r="A91" s="667" t="s">
        <v>718</v>
      </c>
      <c r="B91" s="763" t="s">
        <v>772</v>
      </c>
      <c r="C91" s="750">
        <f t="shared" si="2"/>
        <v>245</v>
      </c>
      <c r="D91" s="781">
        <v>137</v>
      </c>
      <c r="E91" s="781">
        <v>108</v>
      </c>
      <c r="F91" s="781">
        <v>0</v>
      </c>
      <c r="G91" s="716"/>
      <c r="H91" s="778">
        <f t="shared" si="22"/>
        <v>245</v>
      </c>
      <c r="I91" s="778">
        <f t="shared" si="6"/>
        <v>211</v>
      </c>
      <c r="J91" s="781">
        <v>44</v>
      </c>
      <c r="K91" s="781">
        <v>1</v>
      </c>
      <c r="L91" s="753">
        <f t="shared" si="23"/>
        <v>166</v>
      </c>
      <c r="M91" s="781">
        <v>0</v>
      </c>
      <c r="N91" s="781">
        <v>0</v>
      </c>
      <c r="O91" s="781">
        <v>0</v>
      </c>
      <c r="P91" s="781">
        <v>0</v>
      </c>
      <c r="Q91" s="781">
        <v>34</v>
      </c>
      <c r="R91" s="754">
        <f t="shared" si="25"/>
        <v>200</v>
      </c>
      <c r="S91" s="409">
        <f t="shared" si="21"/>
        <v>0.2132701421800948</v>
      </c>
    </row>
    <row r="92" spans="1:19" ht="20.25" customHeight="1">
      <c r="A92" s="667" t="s">
        <v>769</v>
      </c>
      <c r="B92" s="763" t="s">
        <v>771</v>
      </c>
      <c r="C92" s="750">
        <f t="shared" si="2"/>
        <v>183</v>
      </c>
      <c r="D92" s="781">
        <v>143</v>
      </c>
      <c r="E92" s="781">
        <v>40</v>
      </c>
      <c r="F92" s="781">
        <v>0</v>
      </c>
      <c r="G92" s="716"/>
      <c r="H92" s="778">
        <f t="shared" si="22"/>
        <v>183</v>
      </c>
      <c r="I92" s="778">
        <f t="shared" si="6"/>
        <v>136</v>
      </c>
      <c r="J92" s="781">
        <v>26</v>
      </c>
      <c r="K92" s="781">
        <v>1</v>
      </c>
      <c r="L92" s="753">
        <f t="shared" si="23"/>
        <v>106</v>
      </c>
      <c r="M92" s="781">
        <v>3</v>
      </c>
      <c r="N92" s="781">
        <v>0</v>
      </c>
      <c r="O92" s="781">
        <v>0</v>
      </c>
      <c r="P92" s="781">
        <v>0</v>
      </c>
      <c r="Q92" s="781">
        <v>47</v>
      </c>
      <c r="R92" s="754">
        <f t="shared" si="25"/>
        <v>156</v>
      </c>
      <c r="S92" s="409">
        <f t="shared" si="21"/>
        <v>0.19852941176470587</v>
      </c>
    </row>
    <row r="93" spans="1:19" ht="20.25" customHeight="1">
      <c r="A93" s="667" t="s">
        <v>770</v>
      </c>
      <c r="B93" s="763" t="s">
        <v>790</v>
      </c>
      <c r="C93" s="750">
        <f t="shared" si="2"/>
        <v>96</v>
      </c>
      <c r="D93" s="781">
        <v>76</v>
      </c>
      <c r="E93" s="781">
        <v>20</v>
      </c>
      <c r="F93" s="781">
        <v>0</v>
      </c>
      <c r="G93" s="716">
        <v>0</v>
      </c>
      <c r="H93" s="778">
        <f t="shared" si="22"/>
        <v>96</v>
      </c>
      <c r="I93" s="778">
        <f t="shared" si="6"/>
        <v>70</v>
      </c>
      <c r="J93" s="781">
        <v>5</v>
      </c>
      <c r="K93" s="781">
        <v>1</v>
      </c>
      <c r="L93" s="753">
        <f t="shared" si="23"/>
        <v>64</v>
      </c>
      <c r="M93" s="781">
        <v>0</v>
      </c>
      <c r="N93" s="781">
        <v>0</v>
      </c>
      <c r="O93" s="781">
        <v>0</v>
      </c>
      <c r="P93" s="781">
        <v>0</v>
      </c>
      <c r="Q93" s="781">
        <v>26</v>
      </c>
      <c r="R93" s="754">
        <f t="shared" si="25"/>
        <v>90</v>
      </c>
      <c r="S93" s="409">
        <f t="shared" si="21"/>
        <v>0.08571428571428572</v>
      </c>
    </row>
    <row r="94" spans="1:19" ht="20.25" customHeight="1">
      <c r="A94" s="667" t="s">
        <v>791</v>
      </c>
      <c r="B94" s="763" t="s">
        <v>810</v>
      </c>
      <c r="C94" s="750">
        <f t="shared" si="2"/>
        <v>0</v>
      </c>
      <c r="D94" s="781">
        <v>0</v>
      </c>
      <c r="E94" s="781">
        <v>0</v>
      </c>
      <c r="F94" s="781">
        <v>0</v>
      </c>
      <c r="G94" s="716"/>
      <c r="H94" s="778">
        <f t="shared" si="22"/>
        <v>0</v>
      </c>
      <c r="I94" s="778">
        <f t="shared" si="6"/>
        <v>0</v>
      </c>
      <c r="J94" s="781">
        <v>0</v>
      </c>
      <c r="K94" s="781">
        <v>0</v>
      </c>
      <c r="L94" s="753">
        <f t="shared" si="23"/>
        <v>0</v>
      </c>
      <c r="M94" s="781">
        <v>0</v>
      </c>
      <c r="N94" s="781">
        <v>0</v>
      </c>
      <c r="O94" s="781">
        <v>0</v>
      </c>
      <c r="P94" s="781">
        <v>0</v>
      </c>
      <c r="Q94" s="781">
        <v>0</v>
      </c>
      <c r="R94" s="754">
        <f t="shared" si="25"/>
        <v>0</v>
      </c>
      <c r="S94" s="409" t="e">
        <f t="shared" si="21"/>
        <v>#DIV/0!</v>
      </c>
    </row>
    <row r="95" spans="1:19" ht="20.25" customHeight="1">
      <c r="A95" s="751" t="s">
        <v>101</v>
      </c>
      <c r="B95" s="752" t="s">
        <v>720</v>
      </c>
      <c r="C95" s="750">
        <f t="shared" si="2"/>
        <v>225</v>
      </c>
      <c r="D95" s="778">
        <f>D96+D97+D98</f>
        <v>146</v>
      </c>
      <c r="E95" s="778">
        <f aca="true" t="shared" si="26" ref="E95:R95">E96+E97+E98</f>
        <v>79</v>
      </c>
      <c r="F95" s="778">
        <f t="shared" si="26"/>
        <v>0</v>
      </c>
      <c r="G95" s="778">
        <f t="shared" si="26"/>
        <v>0</v>
      </c>
      <c r="H95" s="778">
        <f t="shared" si="26"/>
        <v>225</v>
      </c>
      <c r="I95" s="778">
        <f t="shared" si="26"/>
        <v>150</v>
      </c>
      <c r="J95" s="778">
        <f t="shared" si="26"/>
        <v>48</v>
      </c>
      <c r="K95" s="778">
        <f t="shared" si="26"/>
        <v>1</v>
      </c>
      <c r="L95" s="778">
        <f t="shared" si="23"/>
        <v>98</v>
      </c>
      <c r="M95" s="778">
        <f t="shared" si="26"/>
        <v>1</v>
      </c>
      <c r="N95" s="778">
        <f t="shared" si="26"/>
        <v>2</v>
      </c>
      <c r="O95" s="778">
        <f t="shared" si="26"/>
        <v>0</v>
      </c>
      <c r="P95" s="778">
        <f t="shared" si="26"/>
        <v>0</v>
      </c>
      <c r="Q95" s="778">
        <f t="shared" si="26"/>
        <v>75</v>
      </c>
      <c r="R95" s="750">
        <f t="shared" si="26"/>
        <v>176</v>
      </c>
      <c r="S95" s="409">
        <f t="shared" si="21"/>
        <v>0.32666666666666666</v>
      </c>
    </row>
    <row r="96" spans="1:19" ht="20.25" customHeight="1">
      <c r="A96" s="667" t="s">
        <v>721</v>
      </c>
      <c r="B96" s="669" t="s">
        <v>754</v>
      </c>
      <c r="C96" s="750">
        <f t="shared" si="2"/>
        <v>30</v>
      </c>
      <c r="D96" s="801">
        <v>11</v>
      </c>
      <c r="E96" s="801">
        <v>19</v>
      </c>
      <c r="F96" s="801">
        <v>0</v>
      </c>
      <c r="G96" s="716"/>
      <c r="H96" s="778">
        <f t="shared" si="22"/>
        <v>30</v>
      </c>
      <c r="I96" s="778">
        <f t="shared" si="6"/>
        <v>28</v>
      </c>
      <c r="J96" s="801">
        <v>16</v>
      </c>
      <c r="K96" s="801">
        <v>0</v>
      </c>
      <c r="L96" s="753">
        <f t="shared" si="23"/>
        <v>12</v>
      </c>
      <c r="M96" s="801">
        <v>0</v>
      </c>
      <c r="N96" s="801">
        <v>0</v>
      </c>
      <c r="O96" s="801">
        <f>'[14]Về việc chủ động Mau 01.THA'!C106+'[14]Về việc theo đơn Mau 02.THA1'!C106</f>
        <v>0</v>
      </c>
      <c r="P96" s="802">
        <f>'[14]Về việc chủ động Mau 01.THA'!C107+'[14]Về việc theo đơn Mau 02.THA1'!C107</f>
        <v>0</v>
      </c>
      <c r="Q96" s="803">
        <v>2</v>
      </c>
      <c r="R96" s="750">
        <f t="shared" si="8"/>
        <v>14</v>
      </c>
      <c r="S96" s="409">
        <f t="shared" si="21"/>
        <v>0.5714285714285714</v>
      </c>
    </row>
    <row r="97" spans="1:19" ht="20.25" customHeight="1">
      <c r="A97" s="667" t="s">
        <v>722</v>
      </c>
      <c r="B97" s="669" t="s">
        <v>723</v>
      </c>
      <c r="C97" s="750">
        <f t="shared" si="2"/>
        <v>77</v>
      </c>
      <c r="D97" s="801">
        <v>73</v>
      </c>
      <c r="E97" s="801">
        <v>4</v>
      </c>
      <c r="F97" s="801">
        <v>0</v>
      </c>
      <c r="G97" s="716"/>
      <c r="H97" s="778">
        <f t="shared" si="22"/>
        <v>77</v>
      </c>
      <c r="I97" s="778">
        <f t="shared" si="6"/>
        <v>37</v>
      </c>
      <c r="J97" s="801">
        <v>2</v>
      </c>
      <c r="K97" s="801">
        <v>0</v>
      </c>
      <c r="L97" s="753">
        <f t="shared" si="23"/>
        <v>32</v>
      </c>
      <c r="M97" s="801">
        <v>1</v>
      </c>
      <c r="N97" s="801">
        <v>2</v>
      </c>
      <c r="O97" s="801">
        <f>'[14]Về việc chủ động Mau 01.THA'!C107+'[14]Về việc theo đơn Mau 02.THA1'!C107</f>
        <v>0</v>
      </c>
      <c r="P97" s="802">
        <v>0</v>
      </c>
      <c r="Q97" s="803">
        <v>40</v>
      </c>
      <c r="R97" s="750">
        <f t="shared" si="8"/>
        <v>75</v>
      </c>
      <c r="S97" s="409">
        <f t="shared" si="21"/>
        <v>0.05405405405405406</v>
      </c>
    </row>
    <row r="98" spans="1:19" ht="20.25" customHeight="1">
      <c r="A98" s="667" t="s">
        <v>724</v>
      </c>
      <c r="B98" s="669" t="s">
        <v>753</v>
      </c>
      <c r="C98" s="750">
        <f t="shared" si="2"/>
        <v>118</v>
      </c>
      <c r="D98" s="801">
        <v>62</v>
      </c>
      <c r="E98" s="801">
        <v>56</v>
      </c>
      <c r="F98" s="801">
        <v>0</v>
      </c>
      <c r="G98" s="716"/>
      <c r="H98" s="778">
        <f t="shared" si="22"/>
        <v>118</v>
      </c>
      <c r="I98" s="778">
        <f t="shared" si="6"/>
        <v>85</v>
      </c>
      <c r="J98" s="801">
        <v>30</v>
      </c>
      <c r="K98" s="801">
        <v>1</v>
      </c>
      <c r="L98" s="753">
        <f t="shared" si="23"/>
        <v>54</v>
      </c>
      <c r="M98" s="801">
        <f>'[14]Về việc chủ động Mau 01.THA'!C106+'[14]Về việc theo đơn Mau 02.THA1'!C106</f>
        <v>0</v>
      </c>
      <c r="N98" s="801">
        <v>0</v>
      </c>
      <c r="O98" s="801">
        <v>0</v>
      </c>
      <c r="P98" s="802">
        <v>0</v>
      </c>
      <c r="Q98" s="803">
        <v>33</v>
      </c>
      <c r="R98" s="750">
        <f t="shared" si="8"/>
        <v>87</v>
      </c>
      <c r="S98" s="409">
        <f t="shared" si="21"/>
        <v>0.36470588235294116</v>
      </c>
    </row>
    <row r="99" spans="1:19" ht="20.25" customHeight="1">
      <c r="A99" s="751" t="s">
        <v>102</v>
      </c>
      <c r="B99" s="752" t="s">
        <v>725</v>
      </c>
      <c r="C99" s="750">
        <f t="shared" si="2"/>
        <v>295</v>
      </c>
      <c r="D99" s="778">
        <f>D100+D101+D102</f>
        <v>198</v>
      </c>
      <c r="E99" s="778">
        <f aca="true" t="shared" si="27" ref="E99:R99">E100+E101+E102</f>
        <v>97</v>
      </c>
      <c r="F99" s="778">
        <f t="shared" si="27"/>
        <v>0</v>
      </c>
      <c r="G99" s="778">
        <f t="shared" si="27"/>
        <v>0</v>
      </c>
      <c r="H99" s="778">
        <f t="shared" si="27"/>
        <v>295</v>
      </c>
      <c r="I99" s="778">
        <f t="shared" si="27"/>
        <v>195</v>
      </c>
      <c r="J99" s="778">
        <f t="shared" si="27"/>
        <v>52</v>
      </c>
      <c r="K99" s="778">
        <f t="shared" si="27"/>
        <v>3</v>
      </c>
      <c r="L99" s="778">
        <f t="shared" si="23"/>
        <v>140</v>
      </c>
      <c r="M99" s="778">
        <f t="shared" si="27"/>
        <v>0</v>
      </c>
      <c r="N99" s="778">
        <f t="shared" si="27"/>
        <v>0</v>
      </c>
      <c r="O99" s="778">
        <f t="shared" si="27"/>
        <v>0</v>
      </c>
      <c r="P99" s="778">
        <f t="shared" si="27"/>
        <v>0</v>
      </c>
      <c r="Q99" s="778">
        <f t="shared" si="27"/>
        <v>100</v>
      </c>
      <c r="R99" s="750">
        <f t="shared" si="27"/>
        <v>240</v>
      </c>
      <c r="S99" s="409">
        <f t="shared" si="21"/>
        <v>0.28205128205128205</v>
      </c>
    </row>
    <row r="100" spans="1:19" ht="20.25" customHeight="1">
      <c r="A100" s="667" t="s">
        <v>726</v>
      </c>
      <c r="B100" s="669" t="s">
        <v>727</v>
      </c>
      <c r="C100" s="750">
        <f t="shared" si="2"/>
        <v>65</v>
      </c>
      <c r="D100" s="807">
        <v>42</v>
      </c>
      <c r="E100" s="807">
        <f>18+5</f>
        <v>23</v>
      </c>
      <c r="F100" s="807">
        <v>0</v>
      </c>
      <c r="G100" s="712"/>
      <c r="H100" s="778">
        <f t="shared" si="22"/>
        <v>65</v>
      </c>
      <c r="I100" s="778">
        <f t="shared" si="6"/>
        <v>46</v>
      </c>
      <c r="J100" s="807">
        <v>15</v>
      </c>
      <c r="K100" s="807">
        <v>1</v>
      </c>
      <c r="L100" s="753">
        <f t="shared" si="23"/>
        <v>30</v>
      </c>
      <c r="M100" s="807">
        <v>0</v>
      </c>
      <c r="N100" s="807"/>
      <c r="O100" s="807"/>
      <c r="P100" s="807"/>
      <c r="Q100" s="807">
        <v>19</v>
      </c>
      <c r="R100" s="750">
        <f t="shared" si="8"/>
        <v>49</v>
      </c>
      <c r="S100" s="409">
        <f t="shared" si="21"/>
        <v>0.34782608695652173</v>
      </c>
    </row>
    <row r="101" spans="1:19" ht="20.25" customHeight="1">
      <c r="A101" s="667" t="s">
        <v>728</v>
      </c>
      <c r="B101" s="669" t="s">
        <v>729</v>
      </c>
      <c r="C101" s="750">
        <f t="shared" si="2"/>
        <v>135</v>
      </c>
      <c r="D101" s="807">
        <f>48+51</f>
        <v>99</v>
      </c>
      <c r="E101" s="807">
        <f>29+7</f>
        <v>36</v>
      </c>
      <c r="F101" s="807">
        <v>0</v>
      </c>
      <c r="G101" s="712">
        <v>0</v>
      </c>
      <c r="H101" s="778">
        <f t="shared" si="22"/>
        <v>135</v>
      </c>
      <c r="I101" s="778">
        <f t="shared" si="6"/>
        <v>79</v>
      </c>
      <c r="J101" s="807">
        <v>16</v>
      </c>
      <c r="K101" s="808">
        <v>1</v>
      </c>
      <c r="L101" s="753">
        <f t="shared" si="23"/>
        <v>62</v>
      </c>
      <c r="M101" s="807">
        <v>0</v>
      </c>
      <c r="N101" s="807">
        <v>0</v>
      </c>
      <c r="O101" s="807">
        <v>0</v>
      </c>
      <c r="P101" s="807">
        <v>0</v>
      </c>
      <c r="Q101" s="809">
        <v>56</v>
      </c>
      <c r="R101" s="750">
        <f t="shared" si="8"/>
        <v>118</v>
      </c>
      <c r="S101" s="409">
        <f t="shared" si="21"/>
        <v>0.21518987341772153</v>
      </c>
    </row>
    <row r="102" spans="1:19" ht="20.25" customHeight="1">
      <c r="A102" s="673" t="s">
        <v>730</v>
      </c>
      <c r="B102" s="669" t="s">
        <v>731</v>
      </c>
      <c r="C102" s="750">
        <f t="shared" si="2"/>
        <v>95</v>
      </c>
      <c r="D102" s="807">
        <v>57</v>
      </c>
      <c r="E102" s="807">
        <f>25+13</f>
        <v>38</v>
      </c>
      <c r="F102" s="807">
        <v>0</v>
      </c>
      <c r="G102" s="712">
        <v>0</v>
      </c>
      <c r="H102" s="778">
        <f t="shared" si="22"/>
        <v>95</v>
      </c>
      <c r="I102" s="778">
        <f t="shared" si="6"/>
        <v>70</v>
      </c>
      <c r="J102" s="807">
        <v>21</v>
      </c>
      <c r="K102" s="807">
        <v>1</v>
      </c>
      <c r="L102" s="753">
        <f t="shared" si="23"/>
        <v>48</v>
      </c>
      <c r="M102" s="807">
        <v>0</v>
      </c>
      <c r="N102" s="807">
        <v>0</v>
      </c>
      <c r="O102" s="807">
        <v>0</v>
      </c>
      <c r="P102" s="807">
        <v>0</v>
      </c>
      <c r="Q102" s="809">
        <v>25</v>
      </c>
      <c r="R102" s="750">
        <f t="shared" si="8"/>
        <v>73</v>
      </c>
      <c r="S102" s="409">
        <f t="shared" si="21"/>
        <v>0.3142857142857143</v>
      </c>
    </row>
    <row r="103" spans="1:19" ht="20.25" customHeight="1">
      <c r="A103" s="751" t="s">
        <v>103</v>
      </c>
      <c r="B103" s="752" t="s">
        <v>732</v>
      </c>
      <c r="C103" s="750">
        <f t="shared" si="2"/>
        <v>274</v>
      </c>
      <c r="D103" s="778">
        <f>D104+D105</f>
        <v>176</v>
      </c>
      <c r="E103" s="778">
        <f aca="true" t="shared" si="28" ref="E103:R103">E104+E105</f>
        <v>98</v>
      </c>
      <c r="F103" s="778">
        <f t="shared" si="28"/>
        <v>0</v>
      </c>
      <c r="G103" s="778">
        <f t="shared" si="28"/>
        <v>0</v>
      </c>
      <c r="H103" s="778">
        <f t="shared" si="28"/>
        <v>274</v>
      </c>
      <c r="I103" s="778">
        <f t="shared" si="28"/>
        <v>171</v>
      </c>
      <c r="J103" s="778">
        <f t="shared" si="28"/>
        <v>72</v>
      </c>
      <c r="K103" s="778">
        <f t="shared" si="28"/>
        <v>5</v>
      </c>
      <c r="L103" s="778">
        <f t="shared" si="23"/>
        <v>94</v>
      </c>
      <c r="M103" s="778">
        <f t="shared" si="28"/>
        <v>0</v>
      </c>
      <c r="N103" s="778">
        <f t="shared" si="28"/>
        <v>0</v>
      </c>
      <c r="O103" s="778">
        <f t="shared" si="28"/>
        <v>0</v>
      </c>
      <c r="P103" s="778">
        <f t="shared" si="28"/>
        <v>0</v>
      </c>
      <c r="Q103" s="778">
        <f t="shared" si="28"/>
        <v>103</v>
      </c>
      <c r="R103" s="750">
        <f t="shared" si="28"/>
        <v>197</v>
      </c>
      <c r="S103" s="409">
        <f t="shared" si="21"/>
        <v>0.4502923976608187</v>
      </c>
    </row>
    <row r="104" spans="1:19" ht="20.25" customHeight="1">
      <c r="A104" s="667" t="s">
        <v>733</v>
      </c>
      <c r="B104" s="669" t="s">
        <v>734</v>
      </c>
      <c r="C104" s="750">
        <f t="shared" si="2"/>
        <v>274</v>
      </c>
      <c r="D104" s="781">
        <v>176</v>
      </c>
      <c r="E104" s="779">
        <v>98</v>
      </c>
      <c r="F104" s="779">
        <v>0</v>
      </c>
      <c r="G104" s="710"/>
      <c r="H104" s="778">
        <f t="shared" si="22"/>
        <v>274</v>
      </c>
      <c r="I104" s="778">
        <f t="shared" si="6"/>
        <v>171</v>
      </c>
      <c r="J104" s="779">
        <v>72</v>
      </c>
      <c r="K104" s="779">
        <v>5</v>
      </c>
      <c r="L104" s="753">
        <f t="shared" si="23"/>
        <v>94</v>
      </c>
      <c r="M104" s="779">
        <v>0</v>
      </c>
      <c r="N104" s="779">
        <v>0</v>
      </c>
      <c r="O104" s="779">
        <v>0</v>
      </c>
      <c r="P104" s="779">
        <v>0</v>
      </c>
      <c r="Q104" s="779">
        <v>103</v>
      </c>
      <c r="R104" s="750">
        <f t="shared" si="8"/>
        <v>197</v>
      </c>
      <c r="S104" s="409">
        <f t="shared" si="21"/>
        <v>0.4502923976608187</v>
      </c>
    </row>
    <row r="105" spans="1:19" ht="20.25" customHeight="1">
      <c r="A105" s="667"/>
      <c r="B105" s="669"/>
      <c r="C105" s="750">
        <f t="shared" si="2"/>
        <v>0</v>
      </c>
      <c r="D105" s="710"/>
      <c r="E105" s="710"/>
      <c r="F105" s="710"/>
      <c r="G105" s="710"/>
      <c r="H105" s="778">
        <f t="shared" si="22"/>
        <v>0</v>
      </c>
      <c r="I105" s="778">
        <f t="shared" si="6"/>
        <v>0</v>
      </c>
      <c r="J105" s="710"/>
      <c r="K105" s="710">
        <f>'[11]06'!$K$13</f>
        <v>0</v>
      </c>
      <c r="L105" s="753">
        <f t="shared" si="23"/>
        <v>0</v>
      </c>
      <c r="M105" s="710"/>
      <c r="N105" s="710"/>
      <c r="O105" s="710"/>
      <c r="P105" s="710"/>
      <c r="Q105" s="711"/>
      <c r="R105" s="750">
        <f t="shared" si="8"/>
        <v>0</v>
      </c>
      <c r="S105" s="409"/>
    </row>
    <row r="106" spans="1:19" s="412" customFormat="1" ht="29.25" customHeight="1">
      <c r="A106" s="1282"/>
      <c r="B106" s="1282"/>
      <c r="C106" s="1282"/>
      <c r="D106" s="1282"/>
      <c r="E106" s="1282"/>
      <c r="F106" s="566"/>
      <c r="G106" s="566"/>
      <c r="H106" s="566"/>
      <c r="I106" s="566"/>
      <c r="J106" s="566"/>
      <c r="K106" s="566"/>
      <c r="L106" s="566"/>
      <c r="M106" s="566"/>
      <c r="N106" s="1289" t="str">
        <f>'Thong tin'!B8</f>
        <v>Lâm Đồng, ngày 07 tháng 01 năm 2019</v>
      </c>
      <c r="O106" s="1289"/>
      <c r="P106" s="1289"/>
      <c r="Q106" s="1289"/>
      <c r="R106" s="1289"/>
      <c r="S106" s="1289"/>
    </row>
    <row r="107" spans="1:19" s="413" customFormat="1" ht="19.5" customHeight="1">
      <c r="A107" s="570"/>
      <c r="B107" s="1254" t="s">
        <v>4</v>
      </c>
      <c r="C107" s="1254"/>
      <c r="D107" s="1254"/>
      <c r="E107" s="1254"/>
      <c r="F107" s="564"/>
      <c r="G107" s="564"/>
      <c r="H107" s="564"/>
      <c r="I107" s="564"/>
      <c r="J107" s="564"/>
      <c r="K107" s="564"/>
      <c r="L107" s="564"/>
      <c r="M107" s="564"/>
      <c r="N107" s="1281" t="str">
        <f>'Thong tin'!B7</f>
        <v>CỤC TRƯỞNG</v>
      </c>
      <c r="O107" s="1281"/>
      <c r="P107" s="1281"/>
      <c r="Q107" s="1281"/>
      <c r="R107" s="1281"/>
      <c r="S107" s="1281"/>
    </row>
    <row r="108" spans="1:19" ht="18.75">
      <c r="A108" s="554"/>
      <c r="B108" s="1274"/>
      <c r="C108" s="1274"/>
      <c r="D108" s="1274"/>
      <c r="E108" s="560"/>
      <c r="F108" s="560"/>
      <c r="G108" s="560"/>
      <c r="H108" s="560"/>
      <c r="I108" s="560"/>
      <c r="J108" s="560"/>
      <c r="K108" s="560"/>
      <c r="L108" s="560"/>
      <c r="M108" s="560"/>
      <c r="N108" s="1253"/>
      <c r="O108" s="1253"/>
      <c r="P108" s="1253"/>
      <c r="Q108" s="1253"/>
      <c r="R108" s="1253"/>
      <c r="S108" s="1253"/>
    </row>
    <row r="109" spans="1:19" ht="18.75">
      <c r="A109" s="554"/>
      <c r="B109" s="1253"/>
      <c r="C109" s="1253"/>
      <c r="D109" s="1253"/>
      <c r="E109" s="1253"/>
      <c r="F109" s="560"/>
      <c r="G109" s="560"/>
      <c r="H109" s="560"/>
      <c r="I109" s="560"/>
      <c r="J109" s="560"/>
      <c r="K109" s="560"/>
      <c r="L109" s="560"/>
      <c r="M109" s="560"/>
      <c r="N109" s="560"/>
      <c r="O109" s="560"/>
      <c r="P109" s="1253"/>
      <c r="Q109" s="1253"/>
      <c r="R109" s="1253"/>
      <c r="S109" s="554"/>
    </row>
    <row r="110" spans="1:19" ht="15.75" customHeight="1">
      <c r="A110" s="571"/>
      <c r="B110" s="554"/>
      <c r="C110" s="554"/>
      <c r="D110" s="560"/>
      <c r="E110" s="560"/>
      <c r="F110" s="560"/>
      <c r="G110" s="560"/>
      <c r="H110" s="560"/>
      <c r="I110" s="560"/>
      <c r="J110" s="560"/>
      <c r="K110" s="560"/>
      <c r="L110" s="560"/>
      <c r="M110" s="560"/>
      <c r="N110" s="560"/>
      <c r="O110" s="560"/>
      <c r="P110" s="560"/>
      <c r="Q110" s="560"/>
      <c r="R110" s="554"/>
      <c r="S110" s="554"/>
    </row>
    <row r="111" spans="1:19" ht="15.75" customHeight="1">
      <c r="A111" s="554"/>
      <c r="B111" s="1291"/>
      <c r="C111" s="1291"/>
      <c r="D111" s="1291"/>
      <c r="E111" s="1291"/>
      <c r="F111" s="1291"/>
      <c r="G111" s="1291"/>
      <c r="H111" s="1291"/>
      <c r="I111" s="1291"/>
      <c r="J111" s="1291"/>
      <c r="K111" s="1291"/>
      <c r="L111" s="1291"/>
      <c r="M111" s="1291"/>
      <c r="N111" s="1291"/>
      <c r="O111" s="1291"/>
      <c r="P111" s="560"/>
      <c r="Q111" s="560"/>
      <c r="R111" s="554"/>
      <c r="S111" s="554"/>
    </row>
    <row r="112" spans="1:19" ht="18.75">
      <c r="A112" s="565"/>
      <c r="B112" s="565"/>
      <c r="C112" s="565"/>
      <c r="D112" s="565"/>
      <c r="E112" s="565"/>
      <c r="F112" s="565"/>
      <c r="G112" s="565"/>
      <c r="H112" s="565"/>
      <c r="I112" s="565"/>
      <c r="J112" s="565"/>
      <c r="K112" s="565"/>
      <c r="L112" s="565"/>
      <c r="M112" s="565"/>
      <c r="N112" s="565"/>
      <c r="O112" s="565"/>
      <c r="P112" s="565"/>
      <c r="Q112" s="554"/>
      <c r="R112" s="554"/>
      <c r="S112" s="554"/>
    </row>
    <row r="113" spans="1:19" ht="18.75">
      <c r="A113" s="554"/>
      <c r="B113" s="554"/>
      <c r="C113" s="554"/>
      <c r="D113" s="554"/>
      <c r="E113" s="554"/>
      <c r="F113" s="554"/>
      <c r="G113" s="554"/>
      <c r="H113" s="554"/>
      <c r="I113" s="554"/>
      <c r="J113" s="554"/>
      <c r="K113" s="554"/>
      <c r="L113" s="554"/>
      <c r="M113" s="554"/>
      <c r="N113" s="554"/>
      <c r="O113" s="554"/>
      <c r="P113" s="554"/>
      <c r="Q113" s="554"/>
      <c r="R113" s="554"/>
      <c r="S113" s="554"/>
    </row>
    <row r="114" spans="1:19" ht="18.75">
      <c r="A114" s="554"/>
      <c r="B114" s="1252" t="str">
        <f>'Thong tin'!B5</f>
        <v>Phạm Ngọc Hoa</v>
      </c>
      <c r="C114" s="1252"/>
      <c r="D114" s="1252"/>
      <c r="E114" s="1252"/>
      <c r="F114" s="554"/>
      <c r="G114" s="554"/>
      <c r="H114" s="554"/>
      <c r="I114" s="554"/>
      <c r="J114" s="554"/>
      <c r="K114" s="554"/>
      <c r="L114" s="554"/>
      <c r="M114" s="554"/>
      <c r="N114" s="1252" t="str">
        <f>'Thong tin'!B6</f>
        <v>Trần Hữu Thọ </v>
      </c>
      <c r="O114" s="1252"/>
      <c r="P114" s="1252"/>
      <c r="Q114" s="1252"/>
      <c r="R114" s="1252"/>
      <c r="S114" s="1252"/>
    </row>
    <row r="115" spans="1:19" ht="18.75">
      <c r="A115" s="471"/>
      <c r="B115" s="471"/>
      <c r="C115" s="471"/>
      <c r="D115" s="471"/>
      <c r="E115" s="471"/>
      <c r="F115" s="471"/>
      <c r="G115" s="471"/>
      <c r="H115" s="471"/>
      <c r="I115" s="471"/>
      <c r="J115" s="471"/>
      <c r="K115" s="471"/>
      <c r="L115" s="471"/>
      <c r="M115" s="471"/>
      <c r="N115" s="471"/>
      <c r="O115" s="471"/>
      <c r="P115" s="471"/>
      <c r="Q115" s="471"/>
      <c r="R115" s="471"/>
      <c r="S115" s="471"/>
    </row>
  </sheetData>
  <sheetProtection/>
  <mergeCells count="36">
    <mergeCell ref="Q7:Q9"/>
    <mergeCell ref="I8:I9"/>
    <mergeCell ref="N114:S114"/>
    <mergeCell ref="D7:E7"/>
    <mergeCell ref="D8:D9"/>
    <mergeCell ref="E8:E9"/>
    <mergeCell ref="J8:P8"/>
    <mergeCell ref="B114:E114"/>
    <mergeCell ref="B111:O111"/>
    <mergeCell ref="B108:D108"/>
    <mergeCell ref="B109:E109"/>
    <mergeCell ref="E1:O1"/>
    <mergeCell ref="E2:O2"/>
    <mergeCell ref="E3:O3"/>
    <mergeCell ref="F6:F9"/>
    <mergeCell ref="G6:G9"/>
    <mergeCell ref="H6:Q6"/>
    <mergeCell ref="A6:B9"/>
    <mergeCell ref="P109:R109"/>
    <mergeCell ref="N106:S106"/>
    <mergeCell ref="N107:S107"/>
    <mergeCell ref="A106:E106"/>
    <mergeCell ref="A10:B10"/>
    <mergeCell ref="B107:E107"/>
    <mergeCell ref="A11:B11"/>
    <mergeCell ref="N108:S108"/>
    <mergeCell ref="A3:D3"/>
    <mergeCell ref="C7:C9"/>
    <mergeCell ref="P4:S4"/>
    <mergeCell ref="P2:S2"/>
    <mergeCell ref="C6:E6"/>
    <mergeCell ref="A2:D2"/>
    <mergeCell ref="S6:S9"/>
    <mergeCell ref="I7:P7"/>
    <mergeCell ref="R6:R9"/>
    <mergeCell ref="H7:H9"/>
  </mergeCells>
  <printOptions/>
  <pageMargins left="0.393700787401575" right="0.5" top="0" bottom="0" header="0.433070866141732" footer="0.275590551181102"/>
  <pageSetup horizontalDpi="600" verticalDpi="600" orientation="landscape" paperSize="9" scale="85" r:id="rId2"/>
  <headerFooter differentFirst="1" alignWithMargins="0">
    <oddFooter>&amp;C&amp;P</oddFooter>
  </headerFooter>
  <drawing r:id="rId1"/>
</worksheet>
</file>

<file path=xl/worksheets/sheet23.xml><?xml version="1.0" encoding="utf-8"?>
<worksheet xmlns="http://schemas.openxmlformats.org/spreadsheetml/2006/main" xmlns:r="http://schemas.openxmlformats.org/officeDocument/2006/relationships">
  <sheetPr>
    <tabColor indexed="19"/>
  </sheetPr>
  <dimension ref="A1:AF115"/>
  <sheetViews>
    <sheetView showZeros="0" zoomScale="58" zoomScaleNormal="58" zoomScaleSheetLayoutView="65" workbookViewId="0" topLeftCell="B1">
      <selection activeCell="J8" sqref="J8:Q8"/>
    </sheetView>
  </sheetViews>
  <sheetFormatPr defaultColWidth="9.00390625" defaultRowHeight="15.75"/>
  <cols>
    <col min="1" max="1" width="3.50390625" style="425" customWidth="1"/>
    <col min="2" max="2" width="19.00390625" style="425" customWidth="1"/>
    <col min="3" max="3" width="18.50390625" style="425" customWidth="1"/>
    <col min="4" max="4" width="17.875" style="425" customWidth="1"/>
    <col min="5" max="5" width="16.00390625" style="425" customWidth="1"/>
    <col min="6" max="6" width="14.00390625" style="425" customWidth="1"/>
    <col min="7" max="7" width="5.375" style="425" customWidth="1"/>
    <col min="8" max="8" width="16.125" style="425" customWidth="1"/>
    <col min="9" max="9" width="22.625" style="425" customWidth="1"/>
    <col min="10" max="10" width="14.875" style="425" customWidth="1"/>
    <col min="11" max="11" width="13.875" style="425" customWidth="1"/>
    <col min="12" max="12" width="13.50390625" style="425" customWidth="1"/>
    <col min="13" max="13" width="15.875" style="425" customWidth="1"/>
    <col min="14" max="14" width="14.625" style="425" customWidth="1"/>
    <col min="15" max="15" width="15.00390625" style="425" customWidth="1"/>
    <col min="16" max="16" width="5.125" style="425" customWidth="1"/>
    <col min="17" max="17" width="13.625" style="425" customWidth="1"/>
    <col min="18" max="18" width="15.875" style="425" customWidth="1"/>
    <col min="19" max="19" width="18.375" style="425" customWidth="1"/>
    <col min="20" max="20" width="9.625" style="425" customWidth="1"/>
    <col min="21" max="16384" width="9.00390625" style="425" customWidth="1"/>
  </cols>
  <sheetData>
    <row r="1" spans="1:20" s="447" customFormat="1" ht="20.25" customHeight="1">
      <c r="A1" s="511" t="s">
        <v>35</v>
      </c>
      <c r="B1" s="511"/>
      <c r="C1" s="511"/>
      <c r="D1" s="508"/>
      <c r="E1" s="1198" t="s">
        <v>742</v>
      </c>
      <c r="F1" s="1198"/>
      <c r="G1" s="1198"/>
      <c r="H1" s="1198"/>
      <c r="I1" s="1198"/>
      <c r="J1" s="1198"/>
      <c r="K1" s="1198"/>
      <c r="L1" s="1198"/>
      <c r="M1" s="1198"/>
      <c r="N1" s="1198"/>
      <c r="O1" s="1198"/>
      <c r="P1" s="1198"/>
      <c r="Q1" s="572" t="s">
        <v>580</v>
      </c>
      <c r="R1" s="500"/>
      <c r="S1" s="500"/>
      <c r="T1" s="500"/>
    </row>
    <row r="2" spans="1:20" ht="17.25" customHeight="1">
      <c r="A2" s="1305" t="s">
        <v>343</v>
      </c>
      <c r="B2" s="1305"/>
      <c r="C2" s="1305"/>
      <c r="D2" s="1305"/>
      <c r="E2" s="1197" t="s">
        <v>42</v>
      </c>
      <c r="F2" s="1197"/>
      <c r="G2" s="1197"/>
      <c r="H2" s="1197"/>
      <c r="I2" s="1197"/>
      <c r="J2" s="1197"/>
      <c r="K2" s="1197"/>
      <c r="L2" s="1197"/>
      <c r="M2" s="1197"/>
      <c r="N2" s="1197"/>
      <c r="O2" s="1197"/>
      <c r="P2" s="1197"/>
      <c r="Q2" s="1306" t="str">
        <f>'Thong tin'!B4</f>
        <v>Cục Thi hành án dân sự tỉnh Lâm Đồng </v>
      </c>
      <c r="R2" s="1306"/>
      <c r="S2" s="1306"/>
      <c r="T2" s="1306"/>
    </row>
    <row r="3" spans="1:20" s="447" customFormat="1" ht="18" customHeight="1">
      <c r="A3" s="1308" t="s">
        <v>344</v>
      </c>
      <c r="B3" s="1308"/>
      <c r="C3" s="1308"/>
      <c r="D3" s="1308"/>
      <c r="E3" s="1287" t="str">
        <f>'Thong tin'!B3</f>
        <v>03 tháng / năm 2019</v>
      </c>
      <c r="F3" s="1287"/>
      <c r="G3" s="1287"/>
      <c r="H3" s="1287"/>
      <c r="I3" s="1287"/>
      <c r="J3" s="1287"/>
      <c r="K3" s="1287"/>
      <c r="L3" s="1287"/>
      <c r="M3" s="1287"/>
      <c r="N3" s="1287"/>
      <c r="O3" s="1287"/>
      <c r="P3" s="1287"/>
      <c r="Q3" s="572" t="s">
        <v>469</v>
      </c>
      <c r="R3" s="509"/>
      <c r="S3" s="500"/>
      <c r="T3" s="500"/>
    </row>
    <row r="4" spans="1:20" ht="14.25" customHeight="1">
      <c r="A4" s="510" t="s">
        <v>216</v>
      </c>
      <c r="B4" s="472"/>
      <c r="C4" s="472"/>
      <c r="D4" s="472"/>
      <c r="E4" s="472"/>
      <c r="F4" s="472"/>
      <c r="G4" s="472"/>
      <c r="H4" s="850"/>
      <c r="I4" s="472"/>
      <c r="J4" s="472"/>
      <c r="K4" s="472"/>
      <c r="L4" s="472"/>
      <c r="M4" s="472"/>
      <c r="N4" s="472"/>
      <c r="O4" s="516"/>
      <c r="P4" s="516"/>
      <c r="Q4" s="1307" t="s">
        <v>411</v>
      </c>
      <c r="R4" s="1307"/>
      <c r="S4" s="1307"/>
      <c r="T4" s="1307"/>
    </row>
    <row r="5" spans="1:20" s="447" customFormat="1" ht="21.75" customHeight="1" thickBot="1">
      <c r="A5" s="425"/>
      <c r="B5" s="24"/>
      <c r="C5" s="24"/>
      <c r="D5" s="425"/>
      <c r="E5" s="425"/>
      <c r="F5" s="425"/>
      <c r="G5" s="425"/>
      <c r="H5" s="425"/>
      <c r="I5" s="425"/>
      <c r="J5" s="425"/>
      <c r="K5" s="425"/>
      <c r="L5" s="425"/>
      <c r="M5" s="425"/>
      <c r="N5" s="425"/>
      <c r="O5" s="425"/>
      <c r="P5" s="425"/>
      <c r="Q5" s="1293" t="s">
        <v>581</v>
      </c>
      <c r="R5" s="1293"/>
      <c r="S5" s="1293"/>
      <c r="T5" s="1293"/>
    </row>
    <row r="6" spans="1:32" s="447" customFormat="1" ht="18.75" customHeight="1" thickTop="1">
      <c r="A6" s="1301" t="s">
        <v>72</v>
      </c>
      <c r="B6" s="1302"/>
      <c r="C6" s="1304" t="s">
        <v>217</v>
      </c>
      <c r="D6" s="1304"/>
      <c r="E6" s="1304"/>
      <c r="F6" s="1309" t="s">
        <v>134</v>
      </c>
      <c r="G6" s="1309" t="s">
        <v>218</v>
      </c>
      <c r="H6" s="1300" t="s">
        <v>137</v>
      </c>
      <c r="I6" s="1300"/>
      <c r="J6" s="1300"/>
      <c r="K6" s="1300"/>
      <c r="L6" s="1300"/>
      <c r="M6" s="1300"/>
      <c r="N6" s="1300"/>
      <c r="O6" s="1300"/>
      <c r="P6" s="1300"/>
      <c r="Q6" s="1300"/>
      <c r="R6" s="1300"/>
      <c r="S6" s="1304" t="s">
        <v>353</v>
      </c>
      <c r="T6" s="1296" t="s">
        <v>579</v>
      </c>
      <c r="U6" s="453"/>
      <c r="V6" s="453"/>
      <c r="W6" s="453"/>
      <c r="X6" s="453"/>
      <c r="Y6" s="453"/>
      <c r="Z6" s="453"/>
      <c r="AA6" s="453"/>
      <c r="AB6" s="453"/>
      <c r="AC6" s="453"/>
      <c r="AD6" s="453"/>
      <c r="AE6" s="453"/>
      <c r="AF6" s="453"/>
    </row>
    <row r="7" spans="1:32" s="517" customFormat="1" ht="21" customHeight="1">
      <c r="A7" s="1303"/>
      <c r="B7" s="1229"/>
      <c r="C7" s="1277" t="s">
        <v>51</v>
      </c>
      <c r="D7" s="1290" t="s">
        <v>7</v>
      </c>
      <c r="E7" s="1290"/>
      <c r="F7" s="1280"/>
      <c r="G7" s="1280"/>
      <c r="H7" s="1280" t="s">
        <v>137</v>
      </c>
      <c r="I7" s="1277" t="s">
        <v>138</v>
      </c>
      <c r="J7" s="1277"/>
      <c r="K7" s="1277"/>
      <c r="L7" s="1277"/>
      <c r="M7" s="1277"/>
      <c r="N7" s="1277"/>
      <c r="O7" s="1277"/>
      <c r="P7" s="1277"/>
      <c r="Q7" s="1277"/>
      <c r="R7" s="1280" t="s">
        <v>219</v>
      </c>
      <c r="S7" s="1277"/>
      <c r="T7" s="1297"/>
      <c r="U7" s="500"/>
      <c r="V7" s="500"/>
      <c r="W7" s="500"/>
      <c r="X7" s="500"/>
      <c r="Y7" s="500"/>
      <c r="Z7" s="500"/>
      <c r="AA7" s="500"/>
      <c r="AB7" s="500"/>
      <c r="AC7" s="500"/>
      <c r="AD7" s="500"/>
      <c r="AE7" s="500"/>
      <c r="AF7" s="500"/>
    </row>
    <row r="8" spans="1:32" s="447" customFormat="1" ht="21.75" customHeight="1">
      <c r="A8" s="1303"/>
      <c r="B8" s="1229"/>
      <c r="C8" s="1277"/>
      <c r="D8" s="1290" t="s">
        <v>220</v>
      </c>
      <c r="E8" s="1290" t="s">
        <v>221</v>
      </c>
      <c r="F8" s="1280"/>
      <c r="G8" s="1280"/>
      <c r="H8" s="1280"/>
      <c r="I8" s="1280" t="s">
        <v>578</v>
      </c>
      <c r="J8" s="1290" t="s">
        <v>7</v>
      </c>
      <c r="K8" s="1290"/>
      <c r="L8" s="1290"/>
      <c r="M8" s="1290"/>
      <c r="N8" s="1290"/>
      <c r="O8" s="1290"/>
      <c r="P8" s="1290"/>
      <c r="Q8" s="1290"/>
      <c r="R8" s="1280"/>
      <c r="S8" s="1277"/>
      <c r="T8" s="1297"/>
      <c r="U8" s="453"/>
      <c r="V8" s="453"/>
      <c r="W8" s="453"/>
      <c r="X8" s="453"/>
      <c r="Y8" s="453"/>
      <c r="Z8" s="453"/>
      <c r="AA8" s="453"/>
      <c r="AB8" s="453"/>
      <c r="AC8" s="453"/>
      <c r="AD8" s="453"/>
      <c r="AE8" s="453"/>
      <c r="AF8" s="453"/>
    </row>
    <row r="9" spans="1:32" s="447" customFormat="1" ht="84" customHeight="1">
      <c r="A9" s="1303"/>
      <c r="B9" s="1229"/>
      <c r="C9" s="1277"/>
      <c r="D9" s="1290"/>
      <c r="E9" s="1290"/>
      <c r="F9" s="1280"/>
      <c r="G9" s="1280"/>
      <c r="H9" s="1280"/>
      <c r="I9" s="1280"/>
      <c r="J9" s="504" t="s">
        <v>222</v>
      </c>
      <c r="K9" s="504" t="s">
        <v>223</v>
      </c>
      <c r="L9" s="504" t="s">
        <v>201</v>
      </c>
      <c r="M9" s="505" t="s">
        <v>142</v>
      </c>
      <c r="N9" s="505" t="s">
        <v>224</v>
      </c>
      <c r="O9" s="505" t="s">
        <v>146</v>
      </c>
      <c r="P9" s="505" t="s">
        <v>354</v>
      </c>
      <c r="Q9" s="505" t="s">
        <v>150</v>
      </c>
      <c r="R9" s="1280"/>
      <c r="S9" s="1277"/>
      <c r="T9" s="1297"/>
      <c r="U9" s="453"/>
      <c r="V9" s="453"/>
      <c r="W9" s="453"/>
      <c r="X9" s="453"/>
      <c r="Y9" s="453"/>
      <c r="Z9" s="453"/>
      <c r="AA9" s="453"/>
      <c r="AB9" s="453"/>
      <c r="AC9" s="453"/>
      <c r="AD9" s="453"/>
      <c r="AE9" s="453"/>
      <c r="AF9" s="453"/>
    </row>
    <row r="10" spans="1:20" s="447" customFormat="1" ht="17.25" customHeight="1">
      <c r="A10" s="1294" t="s">
        <v>6</v>
      </c>
      <c r="B10" s="1295"/>
      <c r="C10" s="512">
        <v>1</v>
      </c>
      <c r="D10" s="512">
        <v>2</v>
      </c>
      <c r="E10" s="512">
        <v>3</v>
      </c>
      <c r="F10" s="512">
        <v>4</v>
      </c>
      <c r="G10" s="512">
        <v>5</v>
      </c>
      <c r="H10" s="512">
        <v>6</v>
      </c>
      <c r="I10" s="512">
        <v>7</v>
      </c>
      <c r="J10" s="512">
        <v>8</v>
      </c>
      <c r="K10" s="512">
        <v>9</v>
      </c>
      <c r="L10" s="512" t="s">
        <v>101</v>
      </c>
      <c r="M10" s="512" t="s">
        <v>102</v>
      </c>
      <c r="N10" s="512" t="s">
        <v>103</v>
      </c>
      <c r="O10" s="512" t="s">
        <v>104</v>
      </c>
      <c r="P10" s="512" t="s">
        <v>105</v>
      </c>
      <c r="Q10" s="512" t="s">
        <v>356</v>
      </c>
      <c r="R10" s="512" t="s">
        <v>357</v>
      </c>
      <c r="S10" s="512" t="s">
        <v>358</v>
      </c>
      <c r="T10" s="513" t="s">
        <v>359</v>
      </c>
    </row>
    <row r="11" spans="1:20" s="447" customFormat="1" ht="33" customHeight="1">
      <c r="A11" s="1285" t="s">
        <v>37</v>
      </c>
      <c r="B11" s="1286"/>
      <c r="C11" s="755">
        <f>D11+E11</f>
        <v>2795978758</v>
      </c>
      <c r="D11" s="755">
        <f aca="true" t="shared" si="0" ref="D11:S11">D13+D27</f>
        <v>2553788289</v>
      </c>
      <c r="E11" s="755">
        <f t="shared" si="0"/>
        <v>242190469</v>
      </c>
      <c r="F11" s="755">
        <f t="shared" si="0"/>
        <v>50510836</v>
      </c>
      <c r="G11" s="755">
        <f t="shared" si="0"/>
        <v>0</v>
      </c>
      <c r="H11" s="755">
        <f t="shared" si="0"/>
        <v>2745467922</v>
      </c>
      <c r="I11" s="755">
        <f t="shared" si="0"/>
        <v>993245269</v>
      </c>
      <c r="J11" s="755">
        <f t="shared" si="0"/>
        <v>84845863</v>
      </c>
      <c r="K11" s="755">
        <f t="shared" si="0"/>
        <v>53515707</v>
      </c>
      <c r="L11" s="755">
        <f t="shared" si="0"/>
        <v>17343</v>
      </c>
      <c r="M11" s="756">
        <f>I11-N11-O11-P11-Q11-J11-K11-L11</f>
        <v>798272259</v>
      </c>
      <c r="N11" s="755">
        <f t="shared" si="0"/>
        <v>25494777</v>
      </c>
      <c r="O11" s="755">
        <f t="shared" si="0"/>
        <v>29147506</v>
      </c>
      <c r="P11" s="755">
        <f t="shared" si="0"/>
        <v>0</v>
      </c>
      <c r="Q11" s="755">
        <f t="shared" si="0"/>
        <v>1951814</v>
      </c>
      <c r="R11" s="755">
        <f>R13+R27</f>
        <v>1752222653</v>
      </c>
      <c r="S11" s="755">
        <f t="shared" si="0"/>
        <v>2607089009</v>
      </c>
      <c r="T11" s="699">
        <f>(J11+K11+L11)/I11</f>
        <v>0.1393199820013439</v>
      </c>
    </row>
    <row r="12" spans="1:20" s="447" customFormat="1" ht="24" customHeight="1">
      <c r="A12" s="748"/>
      <c r="B12" s="749"/>
      <c r="C12" s="755">
        <f>D12+E12</f>
        <v>0</v>
      </c>
      <c r="D12" s="756">
        <f>D11-'05'!C12</f>
        <v>0</v>
      </c>
      <c r="E12" s="756">
        <f>E11-'05'!C13</f>
        <v>0</v>
      </c>
      <c r="F12" s="756">
        <f>F11-'05'!C14</f>
        <v>0</v>
      </c>
      <c r="G12" s="756"/>
      <c r="H12" s="756">
        <f>C12-F12</f>
        <v>0</v>
      </c>
      <c r="I12" s="756">
        <f>H12-R12</f>
        <v>0</v>
      </c>
      <c r="J12" s="756">
        <f>J11-'05'!C18</f>
        <v>0</v>
      </c>
      <c r="K12" s="756">
        <f>K11-'05'!C19</f>
        <v>0</v>
      </c>
      <c r="L12" s="756">
        <f>L11-'05'!C20</f>
        <v>0</v>
      </c>
      <c r="M12" s="757">
        <f>I12-N12-O12-P12-Q12-J12-K12-L12</f>
        <v>0</v>
      </c>
      <c r="N12" s="756">
        <f>N11-'05'!C22</f>
        <v>0</v>
      </c>
      <c r="O12" s="756">
        <f>O11-'05'!C23</f>
        <v>0</v>
      </c>
      <c r="P12" s="756">
        <f>P11-'05'!C24</f>
        <v>0</v>
      </c>
      <c r="Q12" s="756">
        <f>Q11-'05'!C25</f>
        <v>0</v>
      </c>
      <c r="R12" s="756">
        <f>R11-'05'!C26</f>
        <v>0</v>
      </c>
      <c r="S12" s="755">
        <f>H12-J12-K12-L12</f>
        <v>0</v>
      </c>
      <c r="T12" s="699"/>
    </row>
    <row r="13" spans="1:20" s="447" customFormat="1" ht="24" customHeight="1">
      <c r="A13" s="751" t="s">
        <v>0</v>
      </c>
      <c r="B13" s="758" t="s">
        <v>737</v>
      </c>
      <c r="C13" s="755">
        <f>C14+C15+C16+C17+C18+C19+C20+C21+C22++C23+C24+C25+C26</f>
        <v>777978379</v>
      </c>
      <c r="D13" s="755">
        <f aca="true" t="shared" si="1" ref="D13:S13">D14+D15+D16+D17+D18+D19+D20+D21+D22++D23+D24+D25+D26</f>
        <v>740624702</v>
      </c>
      <c r="E13" s="755">
        <f t="shared" si="1"/>
        <v>37353677</v>
      </c>
      <c r="F13" s="755">
        <f t="shared" si="1"/>
        <v>50237343</v>
      </c>
      <c r="G13" s="755">
        <f t="shared" si="1"/>
        <v>0</v>
      </c>
      <c r="H13" s="755">
        <f t="shared" si="1"/>
        <v>727741036</v>
      </c>
      <c r="I13" s="755">
        <f t="shared" si="1"/>
        <v>62256734</v>
      </c>
      <c r="J13" s="755">
        <f t="shared" si="1"/>
        <v>19759625</v>
      </c>
      <c r="K13" s="755">
        <f t="shared" si="1"/>
        <v>239860</v>
      </c>
      <c r="L13" s="755">
        <f t="shared" si="1"/>
        <v>0</v>
      </c>
      <c r="M13" s="755">
        <f t="shared" si="1"/>
        <v>40977704</v>
      </c>
      <c r="N13" s="755">
        <f t="shared" si="1"/>
        <v>1279545</v>
      </c>
      <c r="O13" s="755">
        <f>O14+O15+O16+O17+O18+O19+O20+O21+O22++O23+O24+O25+O26</f>
        <v>0</v>
      </c>
      <c r="P13" s="755">
        <f t="shared" si="1"/>
        <v>0</v>
      </c>
      <c r="Q13" s="755">
        <f t="shared" si="1"/>
        <v>0</v>
      </c>
      <c r="R13" s="755">
        <f t="shared" si="1"/>
        <v>665484302</v>
      </c>
      <c r="S13" s="755">
        <f t="shared" si="1"/>
        <v>707741551</v>
      </c>
      <c r="T13" s="699">
        <f aca="true" t="shared" si="2" ref="T13:T78">(J13+K13+L13)/I13</f>
        <v>0.3212421165556163</v>
      </c>
    </row>
    <row r="14" spans="1:20" s="447" customFormat="1" ht="30" customHeight="1">
      <c r="A14" s="673" t="s">
        <v>52</v>
      </c>
      <c r="B14" s="674" t="s">
        <v>646</v>
      </c>
      <c r="C14" s="755">
        <f>D14+E14</f>
        <v>8800</v>
      </c>
      <c r="D14" s="770">
        <v>600</v>
      </c>
      <c r="E14" s="770">
        <v>8200</v>
      </c>
      <c r="F14" s="770"/>
      <c r="G14" s="812"/>
      <c r="H14" s="813">
        <f>C14-F14</f>
        <v>8800</v>
      </c>
      <c r="I14" s="813">
        <f>H14-R14</f>
        <v>8800</v>
      </c>
      <c r="J14" s="770">
        <v>3700</v>
      </c>
      <c r="K14" s="770">
        <v>0</v>
      </c>
      <c r="L14" s="770"/>
      <c r="M14" s="814">
        <f>I14-N14-O14-P14-Q14-J14-K14-L14</f>
        <v>5100</v>
      </c>
      <c r="N14" s="770"/>
      <c r="O14" s="770"/>
      <c r="P14" s="770"/>
      <c r="Q14" s="770"/>
      <c r="R14" s="776">
        <v>0</v>
      </c>
      <c r="S14" s="755">
        <f>H14-J14-K14-L14</f>
        <v>5100</v>
      </c>
      <c r="T14" s="699">
        <f t="shared" si="2"/>
        <v>0.42045454545454547</v>
      </c>
    </row>
    <row r="15" spans="1:20" s="447" customFormat="1" ht="30" customHeight="1">
      <c r="A15" s="673" t="s">
        <v>53</v>
      </c>
      <c r="B15" s="674" t="s">
        <v>662</v>
      </c>
      <c r="C15" s="755">
        <f aca="true" t="shared" si="3" ref="C15:C105">D15+E15</f>
        <v>300</v>
      </c>
      <c r="D15" s="770">
        <v>0</v>
      </c>
      <c r="E15" s="770">
        <v>300</v>
      </c>
      <c r="F15" s="770"/>
      <c r="G15" s="812"/>
      <c r="H15" s="813">
        <f aca="true" t="shared" si="4" ref="H15:H89">C15-F15</f>
        <v>300</v>
      </c>
      <c r="I15" s="813">
        <f aca="true" t="shared" si="5" ref="I15:I105">H15-R15</f>
        <v>300</v>
      </c>
      <c r="J15" s="770">
        <v>300</v>
      </c>
      <c r="K15" s="770"/>
      <c r="L15" s="770"/>
      <c r="M15" s="814">
        <f aca="true" t="shared" si="6" ref="M15:M105">I15-N15-O15-P15-Q15-J15-K15-L15</f>
        <v>0</v>
      </c>
      <c r="N15" s="770"/>
      <c r="O15" s="770"/>
      <c r="P15" s="770"/>
      <c r="Q15" s="770"/>
      <c r="R15" s="776">
        <v>0</v>
      </c>
      <c r="S15" s="755">
        <f aca="true" t="shared" si="7" ref="S15:S105">H15-J15-K15-L15</f>
        <v>0</v>
      </c>
      <c r="T15" s="699">
        <f t="shared" si="2"/>
        <v>1</v>
      </c>
    </row>
    <row r="16" spans="1:20" s="447" customFormat="1" ht="30" customHeight="1">
      <c r="A16" s="673" t="s">
        <v>58</v>
      </c>
      <c r="B16" s="674" t="s">
        <v>663</v>
      </c>
      <c r="C16" s="755">
        <f t="shared" si="3"/>
        <v>129905</v>
      </c>
      <c r="D16" s="770">
        <v>121605</v>
      </c>
      <c r="E16" s="770">
        <v>8300</v>
      </c>
      <c r="F16" s="770">
        <v>0</v>
      </c>
      <c r="G16" s="812"/>
      <c r="H16" s="813">
        <f t="shared" si="4"/>
        <v>129905</v>
      </c>
      <c r="I16" s="813">
        <f t="shared" si="5"/>
        <v>8300</v>
      </c>
      <c r="J16" s="770">
        <v>8300</v>
      </c>
      <c r="K16" s="770">
        <v>0</v>
      </c>
      <c r="L16" s="770"/>
      <c r="M16" s="814">
        <f t="shared" si="6"/>
        <v>0</v>
      </c>
      <c r="N16" s="770"/>
      <c r="O16" s="770"/>
      <c r="P16" s="770"/>
      <c r="Q16" s="770"/>
      <c r="R16" s="770">
        <v>121605</v>
      </c>
      <c r="S16" s="755">
        <f t="shared" si="7"/>
        <v>121605</v>
      </c>
      <c r="T16" s="699">
        <f t="shared" si="2"/>
        <v>1</v>
      </c>
    </row>
    <row r="17" spans="1:20" s="447" customFormat="1" ht="30" customHeight="1">
      <c r="A17" s="673" t="s">
        <v>73</v>
      </c>
      <c r="B17" s="674" t="s">
        <v>741</v>
      </c>
      <c r="C17" s="755">
        <f t="shared" si="3"/>
        <v>3537</v>
      </c>
      <c r="D17" s="770">
        <v>0</v>
      </c>
      <c r="E17" s="770">
        <v>3537</v>
      </c>
      <c r="F17" s="770">
        <v>0</v>
      </c>
      <c r="G17" s="812"/>
      <c r="H17" s="813">
        <f t="shared" si="4"/>
        <v>3537</v>
      </c>
      <c r="I17" s="813">
        <f t="shared" si="5"/>
        <v>3537</v>
      </c>
      <c r="J17" s="770">
        <v>3537</v>
      </c>
      <c r="K17" s="770">
        <v>0</v>
      </c>
      <c r="L17" s="770"/>
      <c r="M17" s="814">
        <f t="shared" si="6"/>
        <v>0</v>
      </c>
      <c r="N17" s="770"/>
      <c r="O17" s="770"/>
      <c r="P17" s="770"/>
      <c r="Q17" s="770"/>
      <c r="R17" s="770">
        <v>0</v>
      </c>
      <c r="S17" s="755">
        <f t="shared" si="7"/>
        <v>0</v>
      </c>
      <c r="T17" s="699">
        <f t="shared" si="2"/>
        <v>1</v>
      </c>
    </row>
    <row r="18" spans="1:20" s="447" customFormat="1" ht="30" customHeight="1">
      <c r="A18" s="673" t="s">
        <v>74</v>
      </c>
      <c r="B18" s="674" t="s">
        <v>664</v>
      </c>
      <c r="C18" s="755">
        <f t="shared" si="3"/>
        <v>20341197</v>
      </c>
      <c r="D18" s="770">
        <v>1228984</v>
      </c>
      <c r="E18" s="770">
        <f>19106613+5600</f>
        <v>19112213</v>
      </c>
      <c r="F18" s="770"/>
      <c r="G18" s="812"/>
      <c r="H18" s="813">
        <f t="shared" si="4"/>
        <v>20341197</v>
      </c>
      <c r="I18" s="813">
        <f t="shared" si="5"/>
        <v>20188813</v>
      </c>
      <c r="J18" s="770">
        <v>19111612</v>
      </c>
      <c r="K18" s="770"/>
      <c r="L18" s="770"/>
      <c r="M18" s="814">
        <f t="shared" si="6"/>
        <v>1077201</v>
      </c>
      <c r="N18" s="770"/>
      <c r="O18" s="770">
        <v>0</v>
      </c>
      <c r="P18" s="770"/>
      <c r="Q18" s="770"/>
      <c r="R18" s="776">
        <v>152384</v>
      </c>
      <c r="S18" s="755">
        <f t="shared" si="7"/>
        <v>1229585</v>
      </c>
      <c r="T18" s="699">
        <f t="shared" si="2"/>
        <v>0.946643668451434</v>
      </c>
    </row>
    <row r="19" spans="1:20" s="447" customFormat="1" ht="30" customHeight="1">
      <c r="A19" s="673" t="s">
        <v>75</v>
      </c>
      <c r="B19" s="674" t="s">
        <v>665</v>
      </c>
      <c r="C19" s="755">
        <f t="shared" si="3"/>
        <v>685428589</v>
      </c>
      <c r="D19" s="770">
        <v>669311961</v>
      </c>
      <c r="E19" s="770">
        <v>16116628</v>
      </c>
      <c r="F19" s="770">
        <v>50229443</v>
      </c>
      <c r="G19" s="812"/>
      <c r="H19" s="813">
        <f t="shared" si="4"/>
        <v>635199146</v>
      </c>
      <c r="I19" s="813">
        <f t="shared" si="5"/>
        <v>28975301</v>
      </c>
      <c r="J19" s="770">
        <v>28801</v>
      </c>
      <c r="K19" s="770"/>
      <c r="L19" s="770"/>
      <c r="M19" s="814">
        <f t="shared" si="6"/>
        <v>28946500</v>
      </c>
      <c r="N19" s="770"/>
      <c r="O19" s="770"/>
      <c r="P19" s="770"/>
      <c r="Q19" s="770"/>
      <c r="R19" s="776">
        <v>606223845</v>
      </c>
      <c r="S19" s="755">
        <f t="shared" si="7"/>
        <v>635170345</v>
      </c>
      <c r="T19" s="699">
        <f t="shared" si="2"/>
        <v>0.0009939844973482761</v>
      </c>
    </row>
    <row r="20" spans="1:20" s="447" customFormat="1" ht="30" customHeight="1">
      <c r="A20" s="673" t="s">
        <v>76</v>
      </c>
      <c r="B20" s="674" t="s">
        <v>666</v>
      </c>
      <c r="C20" s="755">
        <f t="shared" si="3"/>
        <v>42486696</v>
      </c>
      <c r="D20" s="770">
        <v>41645566</v>
      </c>
      <c r="E20" s="770">
        <f>840830+300</f>
        <v>841130</v>
      </c>
      <c r="F20" s="770"/>
      <c r="G20" s="812"/>
      <c r="H20" s="813">
        <f t="shared" si="4"/>
        <v>42486696</v>
      </c>
      <c r="I20" s="813">
        <f t="shared" si="5"/>
        <v>2507013</v>
      </c>
      <c r="J20" s="770"/>
      <c r="K20" s="770"/>
      <c r="L20" s="770"/>
      <c r="M20" s="814">
        <f t="shared" si="6"/>
        <v>1227468</v>
      </c>
      <c r="N20" s="770">
        <v>1279545</v>
      </c>
      <c r="O20" s="770"/>
      <c r="P20" s="770"/>
      <c r="Q20" s="770"/>
      <c r="R20" s="776">
        <v>39979683</v>
      </c>
      <c r="S20" s="755">
        <f t="shared" si="7"/>
        <v>42486696</v>
      </c>
      <c r="T20" s="699">
        <f t="shared" si="2"/>
        <v>0</v>
      </c>
    </row>
    <row r="21" spans="1:20" s="447" customFormat="1" ht="30" customHeight="1">
      <c r="A21" s="673" t="s">
        <v>77</v>
      </c>
      <c r="B21" s="674" t="s">
        <v>645</v>
      </c>
      <c r="C21" s="755">
        <f t="shared" si="3"/>
        <v>2569119</v>
      </c>
      <c r="D21" s="770">
        <v>2073079</v>
      </c>
      <c r="E21" s="770">
        <v>496040</v>
      </c>
      <c r="F21" s="770">
        <v>0</v>
      </c>
      <c r="G21" s="812"/>
      <c r="H21" s="813">
        <f t="shared" si="4"/>
        <v>2569119</v>
      </c>
      <c r="I21" s="813">
        <f t="shared" si="5"/>
        <v>1849845</v>
      </c>
      <c r="J21" s="770">
        <v>200</v>
      </c>
      <c r="K21" s="770"/>
      <c r="L21" s="770"/>
      <c r="M21" s="814">
        <f t="shared" si="6"/>
        <v>1849645</v>
      </c>
      <c r="N21" s="770"/>
      <c r="O21" s="770"/>
      <c r="P21" s="770"/>
      <c r="Q21" s="770"/>
      <c r="R21" s="776">
        <v>719274</v>
      </c>
      <c r="S21" s="755">
        <f t="shared" si="7"/>
        <v>2568919</v>
      </c>
      <c r="T21" s="699">
        <f t="shared" si="2"/>
        <v>0.0001081171665734156</v>
      </c>
    </row>
    <row r="22" spans="1:20" s="447" customFormat="1" ht="30" customHeight="1">
      <c r="A22" s="673" t="s">
        <v>78</v>
      </c>
      <c r="B22" s="674" t="s">
        <v>667</v>
      </c>
      <c r="C22" s="755">
        <f t="shared" si="3"/>
        <v>214470</v>
      </c>
      <c r="D22" s="770">
        <v>204470</v>
      </c>
      <c r="E22" s="770">
        <v>10000</v>
      </c>
      <c r="F22" s="770"/>
      <c r="G22" s="812"/>
      <c r="H22" s="813">
        <f t="shared" si="4"/>
        <v>214470</v>
      </c>
      <c r="I22" s="813">
        <f t="shared" si="5"/>
        <v>41000</v>
      </c>
      <c r="J22" s="770">
        <v>8300</v>
      </c>
      <c r="K22" s="770"/>
      <c r="L22" s="770"/>
      <c r="M22" s="814">
        <f t="shared" si="6"/>
        <v>32700</v>
      </c>
      <c r="N22" s="770"/>
      <c r="O22" s="770"/>
      <c r="P22" s="770"/>
      <c r="Q22" s="770"/>
      <c r="R22" s="776">
        <v>173470</v>
      </c>
      <c r="S22" s="755">
        <f t="shared" si="7"/>
        <v>206170</v>
      </c>
      <c r="T22" s="699">
        <f t="shared" si="2"/>
        <v>0.20243902439024392</v>
      </c>
    </row>
    <row r="23" spans="1:20" s="447" customFormat="1" ht="30" customHeight="1">
      <c r="A23" s="673" t="s">
        <v>101</v>
      </c>
      <c r="B23" s="674" t="s">
        <v>743</v>
      </c>
      <c r="C23" s="755">
        <f t="shared" si="3"/>
        <v>3939851</v>
      </c>
      <c r="D23" s="770">
        <v>3728757</v>
      </c>
      <c r="E23" s="770">
        <f>81094+130000</f>
        <v>211094</v>
      </c>
      <c r="F23" s="770">
        <v>7500</v>
      </c>
      <c r="G23" s="812"/>
      <c r="H23" s="813">
        <f t="shared" si="4"/>
        <v>3932351</v>
      </c>
      <c r="I23" s="813">
        <f t="shared" si="5"/>
        <v>996063</v>
      </c>
      <c r="J23" s="770">
        <v>43700</v>
      </c>
      <c r="K23" s="770"/>
      <c r="L23" s="770"/>
      <c r="M23" s="814">
        <f t="shared" si="6"/>
        <v>952363</v>
      </c>
      <c r="N23" s="770"/>
      <c r="O23" s="770"/>
      <c r="P23" s="770"/>
      <c r="Q23" s="770"/>
      <c r="R23" s="776">
        <v>2936288</v>
      </c>
      <c r="S23" s="755">
        <f t="shared" si="7"/>
        <v>3888651</v>
      </c>
      <c r="T23" s="699">
        <f t="shared" si="2"/>
        <v>0.043872726925907296</v>
      </c>
    </row>
    <row r="24" spans="1:20" s="447" customFormat="1" ht="30" customHeight="1">
      <c r="A24" s="673" t="s">
        <v>102</v>
      </c>
      <c r="B24" s="674" t="s">
        <v>668</v>
      </c>
      <c r="C24" s="755">
        <f t="shared" si="3"/>
        <v>3208031</v>
      </c>
      <c r="D24" s="770">
        <v>2948921</v>
      </c>
      <c r="E24" s="770">
        <v>259110</v>
      </c>
      <c r="F24" s="770">
        <v>400</v>
      </c>
      <c r="G24" s="812"/>
      <c r="H24" s="813">
        <f t="shared" si="4"/>
        <v>3207631</v>
      </c>
      <c r="I24" s="813">
        <f t="shared" si="5"/>
        <v>1328563</v>
      </c>
      <c r="J24" s="770">
        <v>92950</v>
      </c>
      <c r="K24" s="770">
        <v>39860</v>
      </c>
      <c r="L24" s="770">
        <v>0</v>
      </c>
      <c r="M24" s="814">
        <f t="shared" si="6"/>
        <v>1195753</v>
      </c>
      <c r="N24" s="770">
        <v>0</v>
      </c>
      <c r="O24" s="770"/>
      <c r="P24" s="770"/>
      <c r="Q24" s="770"/>
      <c r="R24" s="776">
        <v>1879068</v>
      </c>
      <c r="S24" s="755">
        <f t="shared" si="7"/>
        <v>3074821</v>
      </c>
      <c r="T24" s="699">
        <f t="shared" si="2"/>
        <v>0.09996515031654502</v>
      </c>
    </row>
    <row r="25" spans="1:20" s="447" customFormat="1" ht="30" customHeight="1">
      <c r="A25" s="673" t="s">
        <v>103</v>
      </c>
      <c r="B25" s="674" t="s">
        <v>669</v>
      </c>
      <c r="C25" s="755">
        <f t="shared" si="3"/>
        <v>19647884</v>
      </c>
      <c r="D25" s="770">
        <v>19360759</v>
      </c>
      <c r="E25" s="770">
        <v>287125</v>
      </c>
      <c r="F25" s="770">
        <v>0</v>
      </c>
      <c r="G25" s="812"/>
      <c r="H25" s="813">
        <f t="shared" si="4"/>
        <v>19647884</v>
      </c>
      <c r="I25" s="813">
        <f t="shared" si="5"/>
        <v>6349199</v>
      </c>
      <c r="J25" s="770">
        <v>458225</v>
      </c>
      <c r="K25" s="770">
        <v>200000</v>
      </c>
      <c r="L25" s="770">
        <v>0</v>
      </c>
      <c r="M25" s="814">
        <f t="shared" si="6"/>
        <v>5690974</v>
      </c>
      <c r="N25" s="770"/>
      <c r="O25" s="770"/>
      <c r="P25" s="770"/>
      <c r="Q25" s="770"/>
      <c r="R25" s="776">
        <v>13298685</v>
      </c>
      <c r="S25" s="755">
        <f t="shared" si="7"/>
        <v>18989659</v>
      </c>
      <c r="T25" s="699">
        <f t="shared" si="2"/>
        <v>0.10367055749867031</v>
      </c>
    </row>
    <row r="26" spans="1:20" s="447" customFormat="1" ht="30" customHeight="1">
      <c r="A26" s="673"/>
      <c r="B26" s="674"/>
      <c r="C26" s="755">
        <f t="shared" si="3"/>
        <v>0</v>
      </c>
      <c r="D26" s="770"/>
      <c r="E26" s="812"/>
      <c r="F26" s="812"/>
      <c r="G26" s="812"/>
      <c r="H26" s="813">
        <f t="shared" si="4"/>
        <v>0</v>
      </c>
      <c r="I26" s="813">
        <f t="shared" si="5"/>
        <v>0</v>
      </c>
      <c r="J26" s="812"/>
      <c r="K26" s="812"/>
      <c r="L26" s="812"/>
      <c r="M26" s="814">
        <f t="shared" si="6"/>
        <v>0</v>
      </c>
      <c r="N26" s="812"/>
      <c r="O26" s="812"/>
      <c r="P26" s="812"/>
      <c r="Q26" s="812"/>
      <c r="R26" s="815"/>
      <c r="S26" s="755">
        <f t="shared" si="7"/>
        <v>0</v>
      </c>
      <c r="T26" s="699" t="e">
        <f t="shared" si="2"/>
        <v>#DIV/0!</v>
      </c>
    </row>
    <row r="27" spans="1:20" s="447" customFormat="1" ht="30" customHeight="1">
      <c r="A27" s="751" t="s">
        <v>1</v>
      </c>
      <c r="B27" s="752" t="s">
        <v>19</v>
      </c>
      <c r="C27" s="755">
        <f t="shared" si="3"/>
        <v>2018000379</v>
      </c>
      <c r="D27" s="816">
        <f>D28+D39+D49+D53+D59+D68+D77+D81+D88+D95+D99+D103</f>
        <v>1813163587</v>
      </c>
      <c r="E27" s="813">
        <f aca="true" t="shared" si="8" ref="E27:S27">E28+E39+E49+E53+E59+E68+E77+E81+E88+E95+E99+E103</f>
        <v>204836792</v>
      </c>
      <c r="F27" s="813">
        <f t="shared" si="8"/>
        <v>273493</v>
      </c>
      <c r="G27" s="813">
        <f t="shared" si="8"/>
        <v>0</v>
      </c>
      <c r="H27" s="813">
        <f t="shared" si="8"/>
        <v>2017726886</v>
      </c>
      <c r="I27" s="813">
        <f t="shared" si="8"/>
        <v>930988535</v>
      </c>
      <c r="J27" s="813">
        <f t="shared" si="8"/>
        <v>65086238</v>
      </c>
      <c r="K27" s="813">
        <f t="shared" si="8"/>
        <v>53275847</v>
      </c>
      <c r="L27" s="813">
        <f t="shared" si="8"/>
        <v>17343</v>
      </c>
      <c r="M27" s="813">
        <f t="shared" si="8"/>
        <v>757294555</v>
      </c>
      <c r="N27" s="813">
        <f t="shared" si="8"/>
        <v>24215232</v>
      </c>
      <c r="O27" s="813">
        <f t="shared" si="8"/>
        <v>29147506</v>
      </c>
      <c r="P27" s="813">
        <f t="shared" si="8"/>
        <v>0</v>
      </c>
      <c r="Q27" s="813">
        <f t="shared" si="8"/>
        <v>1951814</v>
      </c>
      <c r="R27" s="813">
        <f t="shared" si="8"/>
        <v>1086738351</v>
      </c>
      <c r="S27" s="755">
        <f t="shared" si="8"/>
        <v>1899347458</v>
      </c>
      <c r="T27" s="699">
        <f t="shared" si="2"/>
        <v>0.12715454976037915</v>
      </c>
    </row>
    <row r="28" spans="1:20" s="447" customFormat="1" ht="30" customHeight="1">
      <c r="A28" s="751" t="s">
        <v>52</v>
      </c>
      <c r="B28" s="752" t="s">
        <v>739</v>
      </c>
      <c r="C28" s="755">
        <f t="shared" si="3"/>
        <v>669118694</v>
      </c>
      <c r="D28" s="816">
        <f>D29+D30+D31+D32+D33+D34+D35+D36+D37+D38</f>
        <v>617886205</v>
      </c>
      <c r="E28" s="813">
        <f>E29+E30+E31+E32+E33+E34+E35+E36+E37+E38</f>
        <v>51232489</v>
      </c>
      <c r="F28" s="813">
        <f>F29+F30+F31+F32+F33+F34+F35+F36+F37+F38</f>
        <v>94688</v>
      </c>
      <c r="G28" s="813">
        <f>G29+G30+G31+G32+G33+G34+G35+G36+G37+G38</f>
        <v>0</v>
      </c>
      <c r="H28" s="813">
        <f t="shared" si="4"/>
        <v>669024006</v>
      </c>
      <c r="I28" s="813">
        <f t="shared" si="5"/>
        <v>322906648</v>
      </c>
      <c r="J28" s="813">
        <f>J29+J30+J31+J32+J33+J34+J35+J36+J37+J38</f>
        <v>8285130</v>
      </c>
      <c r="K28" s="813">
        <f>K29+K30+K31+K32+K33+K34+K35+K36+K37+K38</f>
        <v>5888891</v>
      </c>
      <c r="L28" s="813">
        <f>L29+L30+L31+L32+L33+L34+L35+L36+L37+L38</f>
        <v>0</v>
      </c>
      <c r="M28" s="813">
        <f t="shared" si="6"/>
        <v>283840604</v>
      </c>
      <c r="N28" s="813">
        <f>N29+N30+N31+N32+N33+N34+N35+N36+N37+N38</f>
        <v>22126753</v>
      </c>
      <c r="O28" s="813">
        <f>O29+O30+O31+O32+O33+O34+O35+O36+O37+O38</f>
        <v>813456</v>
      </c>
      <c r="P28" s="813">
        <f>P29+P30+P31+P32+P33+P34+P35+P36+P37+P38</f>
        <v>0</v>
      </c>
      <c r="Q28" s="813">
        <f>Q29+Q30+Q31+Q32+Q33+Q34+Q35+Q36+Q37+Q38</f>
        <v>1951814</v>
      </c>
      <c r="R28" s="813">
        <f>R29+R30+R31+R32+R33+R34+R35+R36+R37+R38</f>
        <v>346117358</v>
      </c>
      <c r="S28" s="755">
        <f t="shared" si="7"/>
        <v>654849985</v>
      </c>
      <c r="T28" s="699">
        <f t="shared" si="2"/>
        <v>0.04389510432129598</v>
      </c>
    </row>
    <row r="29" spans="1:20" s="447" customFormat="1" ht="30" customHeight="1">
      <c r="A29" s="667" t="s">
        <v>54</v>
      </c>
      <c r="B29" s="670" t="s">
        <v>751</v>
      </c>
      <c r="C29" s="755">
        <f t="shared" si="3"/>
        <v>24615347</v>
      </c>
      <c r="D29" s="817">
        <v>24105254</v>
      </c>
      <c r="E29" s="817">
        <v>510093</v>
      </c>
      <c r="F29" s="817">
        <v>0</v>
      </c>
      <c r="G29" s="817"/>
      <c r="H29" s="813">
        <f t="shared" si="4"/>
        <v>24615347</v>
      </c>
      <c r="I29" s="813">
        <f t="shared" si="5"/>
        <v>22830103</v>
      </c>
      <c r="J29" s="817">
        <v>353210</v>
      </c>
      <c r="K29" s="817">
        <v>91113</v>
      </c>
      <c r="L29" s="817"/>
      <c r="M29" s="814">
        <f t="shared" si="6"/>
        <v>21185780</v>
      </c>
      <c r="N29" s="817">
        <v>1200000</v>
      </c>
      <c r="O29" s="817"/>
      <c r="P29" s="817"/>
      <c r="Q29" s="817"/>
      <c r="R29" s="818">
        <v>1785244</v>
      </c>
      <c r="S29" s="755">
        <f t="shared" si="7"/>
        <v>24171024</v>
      </c>
      <c r="T29" s="699">
        <f t="shared" si="2"/>
        <v>0.019462154857558023</v>
      </c>
    </row>
    <row r="30" spans="1:20" s="447" customFormat="1" ht="30" customHeight="1">
      <c r="A30" s="667" t="s">
        <v>55</v>
      </c>
      <c r="B30" s="670" t="s">
        <v>672</v>
      </c>
      <c r="C30" s="755">
        <f t="shared" si="3"/>
        <v>20801452</v>
      </c>
      <c r="D30" s="817">
        <v>19541483</v>
      </c>
      <c r="E30" s="817">
        <f>1259966+3</f>
        <v>1259969</v>
      </c>
      <c r="F30" s="817">
        <v>0</v>
      </c>
      <c r="G30" s="817"/>
      <c r="H30" s="813">
        <f t="shared" si="4"/>
        <v>20801452</v>
      </c>
      <c r="I30" s="813">
        <f t="shared" si="5"/>
        <v>10692395</v>
      </c>
      <c r="J30" s="817">
        <v>231588</v>
      </c>
      <c r="K30" s="817">
        <v>0</v>
      </c>
      <c r="L30" s="817"/>
      <c r="M30" s="814">
        <f t="shared" si="6"/>
        <v>8594807</v>
      </c>
      <c r="N30" s="817">
        <v>1866000</v>
      </c>
      <c r="O30" s="817">
        <v>0</v>
      </c>
      <c r="P30" s="817"/>
      <c r="Q30" s="817">
        <v>0</v>
      </c>
      <c r="R30" s="818">
        <v>10109057</v>
      </c>
      <c r="S30" s="755">
        <f t="shared" si="7"/>
        <v>20569864</v>
      </c>
      <c r="T30" s="699">
        <f t="shared" si="2"/>
        <v>0.02165913249557279</v>
      </c>
    </row>
    <row r="31" spans="1:20" s="447" customFormat="1" ht="30" customHeight="1">
      <c r="A31" s="667" t="s">
        <v>141</v>
      </c>
      <c r="B31" s="671" t="s">
        <v>673</v>
      </c>
      <c r="C31" s="755">
        <f t="shared" si="3"/>
        <v>111385487</v>
      </c>
      <c r="D31" s="817">
        <v>100534055</v>
      </c>
      <c r="E31" s="817">
        <v>10851432</v>
      </c>
      <c r="F31" s="817">
        <v>32000</v>
      </c>
      <c r="G31" s="817"/>
      <c r="H31" s="813">
        <f t="shared" si="4"/>
        <v>111353487</v>
      </c>
      <c r="I31" s="813">
        <f t="shared" si="5"/>
        <v>17669496</v>
      </c>
      <c r="J31" s="817">
        <v>292477</v>
      </c>
      <c r="K31" s="817">
        <v>0</v>
      </c>
      <c r="L31" s="817"/>
      <c r="M31" s="814">
        <f t="shared" si="6"/>
        <v>15425205</v>
      </c>
      <c r="N31" s="817">
        <v>0</v>
      </c>
      <c r="O31" s="817"/>
      <c r="P31" s="817"/>
      <c r="Q31" s="817">
        <v>1951814</v>
      </c>
      <c r="R31" s="818">
        <v>93683991</v>
      </c>
      <c r="S31" s="755">
        <f t="shared" si="7"/>
        <v>111061010</v>
      </c>
      <c r="T31" s="699">
        <f t="shared" si="2"/>
        <v>0.01655265096412484</v>
      </c>
    </row>
    <row r="32" spans="1:20" s="447" customFormat="1" ht="30" customHeight="1">
      <c r="A32" s="667" t="s">
        <v>143</v>
      </c>
      <c r="B32" s="670" t="s">
        <v>674</v>
      </c>
      <c r="C32" s="755">
        <f t="shared" si="3"/>
        <v>28092532</v>
      </c>
      <c r="D32" s="817">
        <v>21689661</v>
      </c>
      <c r="E32" s="817">
        <v>6402871</v>
      </c>
      <c r="F32" s="817">
        <v>0</v>
      </c>
      <c r="G32" s="817"/>
      <c r="H32" s="813">
        <f t="shared" si="4"/>
        <v>28092532</v>
      </c>
      <c r="I32" s="813">
        <f t="shared" si="5"/>
        <v>10166710</v>
      </c>
      <c r="J32" s="817">
        <v>2469082</v>
      </c>
      <c r="K32" s="817">
        <v>0</v>
      </c>
      <c r="L32" s="817">
        <v>0</v>
      </c>
      <c r="M32" s="814">
        <f t="shared" si="6"/>
        <v>7624020</v>
      </c>
      <c r="N32" s="817">
        <v>0</v>
      </c>
      <c r="O32" s="817">
        <v>73608</v>
      </c>
      <c r="P32" s="817"/>
      <c r="Q32" s="817">
        <v>0</v>
      </c>
      <c r="R32" s="818">
        <v>17925822</v>
      </c>
      <c r="S32" s="755">
        <f t="shared" si="7"/>
        <v>25623450</v>
      </c>
      <c r="T32" s="699">
        <f t="shared" si="2"/>
        <v>0.24285948945135644</v>
      </c>
    </row>
    <row r="33" spans="1:20" s="447" customFormat="1" ht="30" customHeight="1">
      <c r="A33" s="667" t="s">
        <v>145</v>
      </c>
      <c r="B33" s="671" t="s">
        <v>752</v>
      </c>
      <c r="C33" s="755">
        <f t="shared" si="3"/>
        <v>12941676</v>
      </c>
      <c r="D33" s="817">
        <v>8952866</v>
      </c>
      <c r="E33" s="817">
        <v>3988810</v>
      </c>
      <c r="F33" s="817">
        <v>60000</v>
      </c>
      <c r="G33" s="817"/>
      <c r="H33" s="813">
        <f t="shared" si="4"/>
        <v>12881676</v>
      </c>
      <c r="I33" s="813">
        <f t="shared" si="5"/>
        <v>11069935</v>
      </c>
      <c r="J33" s="817">
        <v>1541811</v>
      </c>
      <c r="K33" s="817">
        <v>5515278</v>
      </c>
      <c r="L33" s="817"/>
      <c r="M33" s="814">
        <f t="shared" si="6"/>
        <v>2212846</v>
      </c>
      <c r="N33" s="817">
        <v>1800000</v>
      </c>
      <c r="O33" s="817"/>
      <c r="P33" s="817">
        <v>0</v>
      </c>
      <c r="Q33" s="817">
        <v>0</v>
      </c>
      <c r="R33" s="818">
        <v>1811741</v>
      </c>
      <c r="S33" s="755">
        <f t="shared" si="7"/>
        <v>5824587</v>
      </c>
      <c r="T33" s="699">
        <f t="shared" si="2"/>
        <v>0.6375004911952961</v>
      </c>
    </row>
    <row r="34" spans="1:20" s="447" customFormat="1" ht="30" customHeight="1">
      <c r="A34" s="667" t="s">
        <v>147</v>
      </c>
      <c r="B34" s="671" t="s">
        <v>760</v>
      </c>
      <c r="C34" s="755">
        <f t="shared" si="3"/>
        <v>171738626</v>
      </c>
      <c r="D34" s="817">
        <v>159429938</v>
      </c>
      <c r="E34" s="817">
        <v>12308688</v>
      </c>
      <c r="F34" s="817">
        <v>2688</v>
      </c>
      <c r="G34" s="817"/>
      <c r="H34" s="813">
        <f t="shared" si="4"/>
        <v>171735938</v>
      </c>
      <c r="I34" s="813">
        <f t="shared" si="5"/>
        <v>133361184</v>
      </c>
      <c r="J34" s="817">
        <v>1887503</v>
      </c>
      <c r="K34" s="817">
        <v>170000</v>
      </c>
      <c r="L34" s="817">
        <v>0</v>
      </c>
      <c r="M34" s="814">
        <f t="shared" si="6"/>
        <v>130330932</v>
      </c>
      <c r="N34" s="817">
        <v>837400</v>
      </c>
      <c r="O34" s="817">
        <v>135349</v>
      </c>
      <c r="P34" s="817"/>
      <c r="Q34" s="817">
        <v>0</v>
      </c>
      <c r="R34" s="818">
        <v>38374754</v>
      </c>
      <c r="S34" s="755">
        <f t="shared" si="7"/>
        <v>169678435</v>
      </c>
      <c r="T34" s="699">
        <f t="shared" si="2"/>
        <v>0.015428049888939198</v>
      </c>
    </row>
    <row r="35" spans="1:20" s="447" customFormat="1" ht="30" customHeight="1">
      <c r="A35" s="667" t="s">
        <v>149</v>
      </c>
      <c r="B35" s="671" t="s">
        <v>675</v>
      </c>
      <c r="C35" s="755">
        <f t="shared" si="3"/>
        <v>57161113</v>
      </c>
      <c r="D35" s="817">
        <v>50351314</v>
      </c>
      <c r="E35" s="817">
        <v>6809799</v>
      </c>
      <c r="F35" s="817">
        <v>0</v>
      </c>
      <c r="G35" s="817">
        <v>0</v>
      </c>
      <c r="H35" s="813">
        <f t="shared" si="4"/>
        <v>57161113</v>
      </c>
      <c r="I35" s="813">
        <f t="shared" si="5"/>
        <v>14337812</v>
      </c>
      <c r="J35" s="817">
        <v>98281</v>
      </c>
      <c r="K35" s="817">
        <v>0</v>
      </c>
      <c r="L35" s="817">
        <v>0</v>
      </c>
      <c r="M35" s="814">
        <f t="shared" si="6"/>
        <v>11942288</v>
      </c>
      <c r="N35" s="817">
        <v>2297243</v>
      </c>
      <c r="O35" s="817">
        <v>0</v>
      </c>
      <c r="P35" s="817">
        <v>0</v>
      </c>
      <c r="Q35" s="817">
        <v>0</v>
      </c>
      <c r="R35" s="818">
        <v>42823301</v>
      </c>
      <c r="S35" s="755">
        <f t="shared" si="7"/>
        <v>57062832</v>
      </c>
      <c r="T35" s="699">
        <f t="shared" si="2"/>
        <v>0.006854672107571225</v>
      </c>
    </row>
    <row r="36" spans="1:20" s="447" customFormat="1" ht="30" customHeight="1">
      <c r="A36" s="667" t="s">
        <v>185</v>
      </c>
      <c r="B36" s="671" t="s">
        <v>676</v>
      </c>
      <c r="C36" s="755">
        <f t="shared" si="3"/>
        <v>145903576</v>
      </c>
      <c r="D36" s="817">
        <v>142324091</v>
      </c>
      <c r="E36" s="817">
        <v>3579485</v>
      </c>
      <c r="F36" s="817">
        <v>0</v>
      </c>
      <c r="G36" s="817"/>
      <c r="H36" s="813">
        <f t="shared" si="4"/>
        <v>145903576</v>
      </c>
      <c r="I36" s="813">
        <f t="shared" si="5"/>
        <v>40277152</v>
      </c>
      <c r="J36" s="817">
        <v>480428</v>
      </c>
      <c r="K36" s="817">
        <v>0</v>
      </c>
      <c r="L36" s="817">
        <v>0</v>
      </c>
      <c r="M36" s="814">
        <f t="shared" si="6"/>
        <v>39192225</v>
      </c>
      <c r="N36" s="817">
        <v>0</v>
      </c>
      <c r="O36" s="817">
        <v>604499</v>
      </c>
      <c r="P36" s="817"/>
      <c r="Q36" s="817">
        <v>0</v>
      </c>
      <c r="R36" s="818">
        <v>105626424</v>
      </c>
      <c r="S36" s="755">
        <f t="shared" si="7"/>
        <v>145423148</v>
      </c>
      <c r="T36" s="699">
        <f t="shared" si="2"/>
        <v>0.011928052907017855</v>
      </c>
    </row>
    <row r="37" spans="1:20" s="447" customFormat="1" ht="30" customHeight="1">
      <c r="A37" s="667" t="s">
        <v>575</v>
      </c>
      <c r="B37" s="671" t="s">
        <v>677</v>
      </c>
      <c r="C37" s="755">
        <f t="shared" si="3"/>
        <v>81117657</v>
      </c>
      <c r="D37" s="817">
        <v>80307304</v>
      </c>
      <c r="E37" s="817">
        <v>810353</v>
      </c>
      <c r="F37" s="817">
        <v>0</v>
      </c>
      <c r="G37" s="817"/>
      <c r="H37" s="813">
        <f t="shared" si="4"/>
        <v>81117657</v>
      </c>
      <c r="I37" s="813">
        <f t="shared" si="5"/>
        <v>50461834</v>
      </c>
      <c r="J37" s="817">
        <v>613252</v>
      </c>
      <c r="K37" s="817">
        <v>0</v>
      </c>
      <c r="L37" s="817">
        <v>0</v>
      </c>
      <c r="M37" s="814">
        <f t="shared" si="6"/>
        <v>35722472</v>
      </c>
      <c r="N37" s="817">
        <v>14126110</v>
      </c>
      <c r="O37" s="817">
        <v>0</v>
      </c>
      <c r="P37" s="817">
        <v>0</v>
      </c>
      <c r="Q37" s="817">
        <v>0</v>
      </c>
      <c r="R37" s="818">
        <v>30655823</v>
      </c>
      <c r="S37" s="755">
        <f t="shared" si="7"/>
        <v>80504405</v>
      </c>
      <c r="T37" s="699">
        <f t="shared" si="2"/>
        <v>0.012152788580771757</v>
      </c>
    </row>
    <row r="38" spans="1:20" s="447" customFormat="1" ht="30" customHeight="1">
      <c r="A38" s="667" t="s">
        <v>755</v>
      </c>
      <c r="B38" s="671" t="s">
        <v>757</v>
      </c>
      <c r="C38" s="755">
        <f t="shared" si="3"/>
        <v>15361228</v>
      </c>
      <c r="D38" s="817">
        <v>10650239</v>
      </c>
      <c r="E38" s="817">
        <v>4710989</v>
      </c>
      <c r="F38" s="817">
        <v>0</v>
      </c>
      <c r="G38" s="817"/>
      <c r="H38" s="813">
        <f t="shared" si="4"/>
        <v>15361228</v>
      </c>
      <c r="I38" s="813">
        <f t="shared" si="5"/>
        <v>12040027</v>
      </c>
      <c r="J38" s="817">
        <v>317498</v>
      </c>
      <c r="K38" s="817">
        <v>112500</v>
      </c>
      <c r="L38" s="817"/>
      <c r="M38" s="814">
        <f t="shared" si="6"/>
        <v>11610029</v>
      </c>
      <c r="N38" s="817"/>
      <c r="O38" s="817"/>
      <c r="P38" s="817">
        <v>0</v>
      </c>
      <c r="Q38" s="817">
        <v>0</v>
      </c>
      <c r="R38" s="818">
        <v>3321201</v>
      </c>
      <c r="S38" s="755">
        <f t="shared" si="7"/>
        <v>14931230</v>
      </c>
      <c r="T38" s="699">
        <f t="shared" si="2"/>
        <v>0.03571403951170542</v>
      </c>
    </row>
    <row r="39" spans="1:20" s="447" customFormat="1" ht="30" customHeight="1">
      <c r="A39" s="751" t="s">
        <v>53</v>
      </c>
      <c r="B39" s="752" t="s">
        <v>738</v>
      </c>
      <c r="C39" s="755">
        <f>D39+E39</f>
        <v>335693950</v>
      </c>
      <c r="D39" s="816">
        <f>D40+D41+D42+D43+D44+D45+D46+D47+D48</f>
        <v>290507831</v>
      </c>
      <c r="E39" s="813">
        <f aca="true" t="shared" si="9" ref="E39:R39">E40+E41+E42+E43+E44+E45+E46+E47+E48</f>
        <v>45186119</v>
      </c>
      <c r="F39" s="813">
        <f t="shared" si="9"/>
        <v>65110</v>
      </c>
      <c r="G39" s="813">
        <f t="shared" si="9"/>
        <v>0</v>
      </c>
      <c r="H39" s="813">
        <f t="shared" si="4"/>
        <v>335628840</v>
      </c>
      <c r="I39" s="813">
        <f t="shared" si="5"/>
        <v>94612275</v>
      </c>
      <c r="J39" s="813">
        <f t="shared" si="9"/>
        <v>2677552</v>
      </c>
      <c r="K39" s="813">
        <f t="shared" si="9"/>
        <v>6986590</v>
      </c>
      <c r="L39" s="813">
        <f t="shared" si="9"/>
        <v>0</v>
      </c>
      <c r="M39" s="819">
        <f t="shared" si="6"/>
        <v>59400480</v>
      </c>
      <c r="N39" s="813">
        <f t="shared" si="9"/>
        <v>0</v>
      </c>
      <c r="O39" s="813">
        <f t="shared" si="9"/>
        <v>25547653</v>
      </c>
      <c r="P39" s="813">
        <f t="shared" si="9"/>
        <v>0</v>
      </c>
      <c r="Q39" s="813">
        <f t="shared" si="9"/>
        <v>0</v>
      </c>
      <c r="R39" s="813">
        <f t="shared" si="9"/>
        <v>241016565</v>
      </c>
      <c r="S39" s="755">
        <f t="shared" si="7"/>
        <v>325964698</v>
      </c>
      <c r="T39" s="699">
        <f t="shared" si="2"/>
        <v>0.10214469528398931</v>
      </c>
    </row>
    <row r="40" spans="1:20" s="447" customFormat="1" ht="30" customHeight="1">
      <c r="A40" s="667" t="s">
        <v>56</v>
      </c>
      <c r="B40" s="669" t="s">
        <v>680</v>
      </c>
      <c r="C40" s="771">
        <f>D40+E40</f>
        <v>87007368</v>
      </c>
      <c r="D40" s="820">
        <f>58178150+23132218</f>
        <v>81310368</v>
      </c>
      <c r="E40" s="820">
        <v>5697000</v>
      </c>
      <c r="F40" s="820"/>
      <c r="G40" s="820"/>
      <c r="H40" s="813">
        <f t="shared" si="4"/>
        <v>87007368</v>
      </c>
      <c r="I40" s="813">
        <f t="shared" si="5"/>
        <v>11649972</v>
      </c>
      <c r="J40" s="820">
        <v>1417599</v>
      </c>
      <c r="K40" s="820"/>
      <c r="L40" s="821"/>
      <c r="M40" s="814">
        <f t="shared" si="6"/>
        <v>10232373</v>
      </c>
      <c r="N40" s="822"/>
      <c r="O40" s="823"/>
      <c r="P40" s="820"/>
      <c r="Q40" s="820"/>
      <c r="R40" s="820">
        <v>75357396</v>
      </c>
      <c r="S40" s="755">
        <f t="shared" si="7"/>
        <v>85589769</v>
      </c>
      <c r="T40" s="699">
        <f t="shared" si="2"/>
        <v>0.12168261005262503</v>
      </c>
    </row>
    <row r="41" spans="1:20" s="447" customFormat="1" ht="30" customHeight="1">
      <c r="A41" s="667" t="s">
        <v>57</v>
      </c>
      <c r="B41" s="669" t="s">
        <v>682</v>
      </c>
      <c r="C41" s="771">
        <f aca="true" t="shared" si="10" ref="C41:C48">D41+E41</f>
        <v>46844385</v>
      </c>
      <c r="D41" s="820">
        <v>43251809</v>
      </c>
      <c r="E41" s="820">
        <v>3592576</v>
      </c>
      <c r="F41" s="820"/>
      <c r="G41" s="820"/>
      <c r="H41" s="813">
        <f t="shared" si="4"/>
        <v>46844385</v>
      </c>
      <c r="I41" s="813">
        <f t="shared" si="5"/>
        <v>8334396</v>
      </c>
      <c r="J41" s="820">
        <v>264049</v>
      </c>
      <c r="K41" s="820">
        <v>311206</v>
      </c>
      <c r="L41" s="824"/>
      <c r="M41" s="814">
        <f t="shared" si="6"/>
        <v>7759141</v>
      </c>
      <c r="N41" s="822"/>
      <c r="O41" s="823"/>
      <c r="P41" s="820"/>
      <c r="Q41" s="820"/>
      <c r="R41" s="820">
        <v>38509989</v>
      </c>
      <c r="S41" s="755">
        <f t="shared" si="7"/>
        <v>46269130</v>
      </c>
      <c r="T41" s="699">
        <f t="shared" si="2"/>
        <v>0.06902179834027565</v>
      </c>
    </row>
    <row r="42" spans="1:20" s="447" customFormat="1" ht="30" customHeight="1">
      <c r="A42" s="667" t="s">
        <v>679</v>
      </c>
      <c r="B42" s="669" t="s">
        <v>685</v>
      </c>
      <c r="C42" s="771">
        <f t="shared" si="10"/>
        <v>27841234</v>
      </c>
      <c r="D42" s="820">
        <f>486993+26640718</f>
        <v>27127711</v>
      </c>
      <c r="E42" s="820">
        <v>713523</v>
      </c>
      <c r="F42" s="820"/>
      <c r="G42" s="820"/>
      <c r="H42" s="813">
        <f t="shared" si="4"/>
        <v>27841234</v>
      </c>
      <c r="I42" s="813">
        <f t="shared" si="5"/>
        <v>12353347</v>
      </c>
      <c r="J42" s="820">
        <v>216739</v>
      </c>
      <c r="K42" s="820">
        <v>5484384</v>
      </c>
      <c r="L42" s="825"/>
      <c r="M42" s="814">
        <f t="shared" si="6"/>
        <v>6652224</v>
      </c>
      <c r="N42" s="822"/>
      <c r="O42" s="823"/>
      <c r="P42" s="820"/>
      <c r="Q42" s="820"/>
      <c r="R42" s="820">
        <v>15487887</v>
      </c>
      <c r="S42" s="755">
        <f t="shared" si="7"/>
        <v>22140111</v>
      </c>
      <c r="T42" s="699">
        <f t="shared" si="2"/>
        <v>0.46150431943666764</v>
      </c>
    </row>
    <row r="43" spans="1:20" s="447" customFormat="1" ht="30" customHeight="1">
      <c r="A43" s="667" t="s">
        <v>681</v>
      </c>
      <c r="B43" s="669" t="s">
        <v>687</v>
      </c>
      <c r="C43" s="771">
        <f t="shared" si="10"/>
        <v>12568992</v>
      </c>
      <c r="D43" s="820">
        <f>11129048+861164</f>
        <v>11990212</v>
      </c>
      <c r="E43" s="820">
        <v>578780</v>
      </c>
      <c r="F43" s="820">
        <v>400</v>
      </c>
      <c r="G43" s="820"/>
      <c r="H43" s="813">
        <f t="shared" si="4"/>
        <v>12568592</v>
      </c>
      <c r="I43" s="813">
        <f t="shared" si="5"/>
        <v>7514631</v>
      </c>
      <c r="J43" s="820">
        <v>110174</v>
      </c>
      <c r="K43" s="820"/>
      <c r="L43" s="825"/>
      <c r="M43" s="814">
        <f t="shared" si="6"/>
        <v>7404457</v>
      </c>
      <c r="N43" s="822"/>
      <c r="O43" s="823"/>
      <c r="P43" s="820"/>
      <c r="Q43" s="820"/>
      <c r="R43" s="820">
        <v>5053961</v>
      </c>
      <c r="S43" s="755">
        <f t="shared" si="7"/>
        <v>12458418</v>
      </c>
      <c r="T43" s="699">
        <f t="shared" si="2"/>
        <v>0.014661265469987814</v>
      </c>
    </row>
    <row r="44" spans="1:20" s="447" customFormat="1" ht="30" customHeight="1">
      <c r="A44" s="667" t="s">
        <v>683</v>
      </c>
      <c r="B44" s="669" t="s">
        <v>688</v>
      </c>
      <c r="C44" s="771">
        <f t="shared" si="10"/>
        <v>57249424</v>
      </c>
      <c r="D44" s="826">
        <f>22198593+1538034</f>
        <v>23736627</v>
      </c>
      <c r="E44" s="820">
        <v>33512797</v>
      </c>
      <c r="F44" s="820"/>
      <c r="G44" s="820"/>
      <c r="H44" s="813">
        <f t="shared" si="4"/>
        <v>57249424</v>
      </c>
      <c r="I44" s="813">
        <f t="shared" si="5"/>
        <v>22981872</v>
      </c>
      <c r="J44" s="824">
        <f>91118+200661</f>
        <v>291779</v>
      </c>
      <c r="K44" s="824">
        <v>725000</v>
      </c>
      <c r="L44" s="827"/>
      <c r="M44" s="814">
        <f t="shared" si="6"/>
        <v>21965093</v>
      </c>
      <c r="N44" s="822"/>
      <c r="O44" s="824"/>
      <c r="P44" s="824"/>
      <c r="Q44" s="828"/>
      <c r="R44" s="829">
        <f>18740433+15527119</f>
        <v>34267552</v>
      </c>
      <c r="S44" s="755">
        <f t="shared" si="7"/>
        <v>56232645</v>
      </c>
      <c r="T44" s="699">
        <f t="shared" si="2"/>
        <v>0.04424265351403924</v>
      </c>
    </row>
    <row r="45" spans="1:20" s="447" customFormat="1" ht="30" customHeight="1">
      <c r="A45" s="667" t="s">
        <v>684</v>
      </c>
      <c r="B45" s="669" t="s">
        <v>758</v>
      </c>
      <c r="C45" s="771">
        <f t="shared" si="10"/>
        <v>7784363</v>
      </c>
      <c r="D45" s="826">
        <v>7369127</v>
      </c>
      <c r="E45" s="820">
        <v>415236</v>
      </c>
      <c r="F45" s="820"/>
      <c r="G45" s="820"/>
      <c r="H45" s="813">
        <f t="shared" si="4"/>
        <v>7784363</v>
      </c>
      <c r="I45" s="813">
        <f t="shared" si="5"/>
        <v>2725281</v>
      </c>
      <c r="J45" s="824">
        <v>227509</v>
      </c>
      <c r="K45" s="824"/>
      <c r="L45" s="830"/>
      <c r="M45" s="814">
        <f t="shared" si="6"/>
        <v>2497772</v>
      </c>
      <c r="N45" s="822"/>
      <c r="O45" s="824"/>
      <c r="P45" s="824"/>
      <c r="Q45" s="828"/>
      <c r="R45" s="829">
        <v>5059082</v>
      </c>
      <c r="S45" s="755">
        <f t="shared" si="7"/>
        <v>7556854</v>
      </c>
      <c r="T45" s="699">
        <f t="shared" si="2"/>
        <v>0.08348093279188458</v>
      </c>
    </row>
    <row r="46" spans="1:20" s="447" customFormat="1" ht="30" customHeight="1">
      <c r="A46" s="667" t="s">
        <v>686</v>
      </c>
      <c r="B46" s="669" t="s">
        <v>796</v>
      </c>
      <c r="C46" s="771">
        <f t="shared" si="10"/>
        <v>96398184</v>
      </c>
      <c r="D46" s="826">
        <v>95721977</v>
      </c>
      <c r="E46" s="820">
        <v>676207</v>
      </c>
      <c r="F46" s="820">
        <v>64710</v>
      </c>
      <c r="G46" s="820"/>
      <c r="H46" s="813">
        <f t="shared" si="4"/>
        <v>96333474</v>
      </c>
      <c r="I46" s="813">
        <f t="shared" si="5"/>
        <v>29052776</v>
      </c>
      <c r="J46" s="824">
        <v>149703</v>
      </c>
      <c r="K46" s="824">
        <v>466000</v>
      </c>
      <c r="L46" s="825"/>
      <c r="M46" s="814">
        <f t="shared" si="6"/>
        <v>2889420</v>
      </c>
      <c r="N46" s="822"/>
      <c r="O46" s="824">
        <v>25547653</v>
      </c>
      <c r="P46" s="824"/>
      <c r="Q46" s="828"/>
      <c r="R46" s="829">
        <v>67280698</v>
      </c>
      <c r="S46" s="755">
        <f t="shared" si="7"/>
        <v>95717771</v>
      </c>
      <c r="T46" s="699">
        <f t="shared" si="2"/>
        <v>0.021192570376063202</v>
      </c>
    </row>
    <row r="47" spans="1:20" s="447" customFormat="1" ht="30" customHeight="1">
      <c r="A47" s="667"/>
      <c r="B47" s="670"/>
      <c r="C47" s="771">
        <f t="shared" si="10"/>
        <v>0</v>
      </c>
      <c r="D47" s="826"/>
      <c r="E47" s="820"/>
      <c r="F47" s="826"/>
      <c r="G47" s="826"/>
      <c r="H47" s="813">
        <f t="shared" si="4"/>
        <v>0</v>
      </c>
      <c r="I47" s="813">
        <f t="shared" si="5"/>
        <v>0</v>
      </c>
      <c r="J47" s="824"/>
      <c r="K47" s="824"/>
      <c r="L47" s="825"/>
      <c r="M47" s="814">
        <f t="shared" si="6"/>
        <v>0</v>
      </c>
      <c r="N47" s="831"/>
      <c r="O47" s="824"/>
      <c r="P47" s="824"/>
      <c r="Q47" s="832"/>
      <c r="R47" s="829"/>
      <c r="S47" s="755">
        <f t="shared" si="7"/>
        <v>0</v>
      </c>
      <c r="T47" s="699" t="e">
        <f t="shared" si="2"/>
        <v>#DIV/0!</v>
      </c>
    </row>
    <row r="48" spans="1:20" s="447" customFormat="1" ht="30" customHeight="1">
      <c r="A48" s="667"/>
      <c r="B48" s="773"/>
      <c r="C48" s="774">
        <f t="shared" si="10"/>
        <v>0</v>
      </c>
      <c r="D48" s="833"/>
      <c r="E48" s="820"/>
      <c r="F48" s="826"/>
      <c r="G48" s="826"/>
      <c r="H48" s="813">
        <f t="shared" si="4"/>
        <v>0</v>
      </c>
      <c r="I48" s="813">
        <f t="shared" si="5"/>
        <v>0</v>
      </c>
      <c r="J48" s="824"/>
      <c r="K48" s="824"/>
      <c r="L48" s="825"/>
      <c r="M48" s="814">
        <f t="shared" si="6"/>
        <v>0</v>
      </c>
      <c r="N48" s="831"/>
      <c r="O48" s="824"/>
      <c r="P48" s="824"/>
      <c r="Q48" s="832"/>
      <c r="R48" s="829"/>
      <c r="S48" s="755">
        <f t="shared" si="7"/>
        <v>0</v>
      </c>
      <c r="T48" s="699"/>
    </row>
    <row r="49" spans="1:20" s="447" customFormat="1" ht="30" customHeight="1">
      <c r="A49" s="751" t="s">
        <v>58</v>
      </c>
      <c r="B49" s="752" t="s">
        <v>735</v>
      </c>
      <c r="C49" s="755">
        <f t="shared" si="3"/>
        <v>4451361</v>
      </c>
      <c r="D49" s="816">
        <f>D50+D51+D52</f>
        <v>2685122</v>
      </c>
      <c r="E49" s="813">
        <f aca="true" t="shared" si="11" ref="E49:R49">E50+E51+E52</f>
        <v>1766239</v>
      </c>
      <c r="F49" s="813">
        <f t="shared" si="11"/>
        <v>3200</v>
      </c>
      <c r="G49" s="813">
        <f t="shared" si="11"/>
        <v>0</v>
      </c>
      <c r="H49" s="813">
        <f t="shared" si="4"/>
        <v>4448161</v>
      </c>
      <c r="I49" s="813">
        <f t="shared" si="5"/>
        <v>2931980</v>
      </c>
      <c r="J49" s="813">
        <f t="shared" si="11"/>
        <v>440897</v>
      </c>
      <c r="K49" s="813">
        <f t="shared" si="11"/>
        <v>30000</v>
      </c>
      <c r="L49" s="813">
        <f t="shared" si="11"/>
        <v>0</v>
      </c>
      <c r="M49" s="819">
        <f t="shared" si="6"/>
        <v>2461083</v>
      </c>
      <c r="N49" s="813">
        <f t="shared" si="11"/>
        <v>0</v>
      </c>
      <c r="O49" s="813">
        <f t="shared" si="11"/>
        <v>0</v>
      </c>
      <c r="P49" s="813">
        <f t="shared" si="11"/>
        <v>0</v>
      </c>
      <c r="Q49" s="813">
        <f t="shared" si="11"/>
        <v>0</v>
      </c>
      <c r="R49" s="813">
        <f t="shared" si="11"/>
        <v>1516181</v>
      </c>
      <c r="S49" s="755">
        <f t="shared" si="7"/>
        <v>3977264</v>
      </c>
      <c r="T49" s="699">
        <f t="shared" si="2"/>
        <v>0.16060716648817522</v>
      </c>
    </row>
    <row r="50" spans="1:20" s="447" customFormat="1" ht="30" customHeight="1">
      <c r="A50" s="667" t="s">
        <v>161</v>
      </c>
      <c r="B50" s="761" t="s">
        <v>793</v>
      </c>
      <c r="C50" s="755">
        <f t="shared" si="3"/>
        <v>2570841</v>
      </c>
      <c r="D50" s="834">
        <f>1513264+3599</f>
        <v>1516863</v>
      </c>
      <c r="E50" s="834">
        <f>1057778-3800</f>
        <v>1053978</v>
      </c>
      <c r="F50" s="834">
        <v>0</v>
      </c>
      <c r="G50" s="835"/>
      <c r="H50" s="813">
        <f t="shared" si="4"/>
        <v>2570841</v>
      </c>
      <c r="I50" s="813">
        <f t="shared" si="5"/>
        <v>1695932</v>
      </c>
      <c r="J50" s="834">
        <v>171750</v>
      </c>
      <c r="K50" s="834">
        <v>30000</v>
      </c>
      <c r="L50" s="834">
        <v>0</v>
      </c>
      <c r="M50" s="814">
        <f t="shared" si="6"/>
        <v>1494182</v>
      </c>
      <c r="N50" s="834">
        <v>0</v>
      </c>
      <c r="O50" s="834">
        <v>0</v>
      </c>
      <c r="P50" s="834">
        <v>0</v>
      </c>
      <c r="Q50" s="834">
        <v>0</v>
      </c>
      <c r="R50" s="834">
        <v>874909</v>
      </c>
      <c r="S50" s="755">
        <f t="shared" si="7"/>
        <v>2369091</v>
      </c>
      <c r="T50" s="699">
        <f t="shared" si="2"/>
        <v>0.11896113759278085</v>
      </c>
    </row>
    <row r="51" spans="1:20" s="447" customFormat="1" ht="30" customHeight="1">
      <c r="A51" s="667" t="s">
        <v>163</v>
      </c>
      <c r="B51" s="761" t="s">
        <v>794</v>
      </c>
      <c r="C51" s="755">
        <f t="shared" si="3"/>
        <v>1576333</v>
      </c>
      <c r="D51" s="834">
        <v>903812</v>
      </c>
      <c r="E51" s="834">
        <v>672521</v>
      </c>
      <c r="F51" s="834">
        <v>3200</v>
      </c>
      <c r="G51" s="835"/>
      <c r="H51" s="813">
        <f t="shared" si="4"/>
        <v>1573133</v>
      </c>
      <c r="I51" s="813">
        <f t="shared" si="5"/>
        <v>1191108</v>
      </c>
      <c r="J51" s="834">
        <v>244247</v>
      </c>
      <c r="K51" s="834">
        <v>0</v>
      </c>
      <c r="L51" s="834">
        <v>0</v>
      </c>
      <c r="M51" s="814">
        <f t="shared" si="6"/>
        <v>946861</v>
      </c>
      <c r="N51" s="834">
        <v>0</v>
      </c>
      <c r="O51" s="834">
        <v>0</v>
      </c>
      <c r="P51" s="834">
        <v>0</v>
      </c>
      <c r="Q51" s="834">
        <v>0</v>
      </c>
      <c r="R51" s="834">
        <v>382025</v>
      </c>
      <c r="S51" s="755">
        <f t="shared" si="7"/>
        <v>1328886</v>
      </c>
      <c r="T51" s="699"/>
    </row>
    <row r="52" spans="1:20" s="447" customFormat="1" ht="30" customHeight="1">
      <c r="A52" s="667" t="s">
        <v>165</v>
      </c>
      <c r="B52" s="761" t="s">
        <v>795</v>
      </c>
      <c r="C52" s="755">
        <f t="shared" si="3"/>
        <v>304187</v>
      </c>
      <c r="D52" s="834">
        <v>264447</v>
      </c>
      <c r="E52" s="834">
        <v>39740</v>
      </c>
      <c r="F52" s="834">
        <v>0</v>
      </c>
      <c r="G52" s="835"/>
      <c r="H52" s="813">
        <f t="shared" si="4"/>
        <v>304187</v>
      </c>
      <c r="I52" s="813">
        <f t="shared" si="5"/>
        <v>44940</v>
      </c>
      <c r="J52" s="834">
        <v>24900</v>
      </c>
      <c r="K52" s="834">
        <v>0</v>
      </c>
      <c r="L52" s="834">
        <v>0</v>
      </c>
      <c r="M52" s="814">
        <f t="shared" si="6"/>
        <v>20040</v>
      </c>
      <c r="N52" s="834">
        <v>0</v>
      </c>
      <c r="O52" s="834">
        <v>0</v>
      </c>
      <c r="P52" s="834">
        <v>0</v>
      </c>
      <c r="Q52" s="834">
        <v>0</v>
      </c>
      <c r="R52" s="834">
        <v>259247</v>
      </c>
      <c r="S52" s="755">
        <f t="shared" si="7"/>
        <v>279287</v>
      </c>
      <c r="T52" s="699"/>
    </row>
    <row r="53" spans="1:20" s="447" customFormat="1" ht="30" customHeight="1">
      <c r="A53" s="751" t="s">
        <v>73</v>
      </c>
      <c r="B53" s="752" t="s">
        <v>690</v>
      </c>
      <c r="C53" s="755">
        <f t="shared" si="3"/>
        <v>129919402</v>
      </c>
      <c r="D53" s="816">
        <f>D54+D55+D56+D57+D58</f>
        <v>107928660</v>
      </c>
      <c r="E53" s="813">
        <f aca="true" t="shared" si="12" ref="E53:R53">E54+E55+E56+E57+E58</f>
        <v>21990742</v>
      </c>
      <c r="F53" s="813">
        <f t="shared" si="12"/>
        <v>0</v>
      </c>
      <c r="G53" s="813">
        <f t="shared" si="12"/>
        <v>0</v>
      </c>
      <c r="H53" s="813">
        <f t="shared" si="12"/>
        <v>129919402</v>
      </c>
      <c r="I53" s="813">
        <f t="shared" si="12"/>
        <v>64774728</v>
      </c>
      <c r="J53" s="813">
        <f t="shared" si="12"/>
        <v>2557691</v>
      </c>
      <c r="K53" s="813">
        <f t="shared" si="12"/>
        <v>6898472</v>
      </c>
      <c r="L53" s="813">
        <f t="shared" si="12"/>
        <v>0</v>
      </c>
      <c r="M53" s="813">
        <f t="shared" si="12"/>
        <v>55318565</v>
      </c>
      <c r="N53" s="813">
        <f t="shared" si="12"/>
        <v>0</v>
      </c>
      <c r="O53" s="813">
        <f t="shared" si="12"/>
        <v>0</v>
      </c>
      <c r="P53" s="813">
        <f t="shared" si="12"/>
        <v>0</v>
      </c>
      <c r="Q53" s="813">
        <f t="shared" si="12"/>
        <v>0</v>
      </c>
      <c r="R53" s="813">
        <f t="shared" si="12"/>
        <v>65144674</v>
      </c>
      <c r="S53" s="755">
        <f t="shared" si="7"/>
        <v>120463239</v>
      </c>
      <c r="T53" s="699">
        <f t="shared" si="2"/>
        <v>0.14598537565452996</v>
      </c>
    </row>
    <row r="54" spans="1:20" s="447" customFormat="1" ht="30" customHeight="1">
      <c r="A54" s="667" t="s">
        <v>167</v>
      </c>
      <c r="B54" s="669" t="s">
        <v>784</v>
      </c>
      <c r="C54" s="755">
        <f t="shared" si="3"/>
        <v>56286379</v>
      </c>
      <c r="D54" s="836">
        <v>46433162</v>
      </c>
      <c r="E54" s="836">
        <v>9853217</v>
      </c>
      <c r="F54" s="836">
        <v>0</v>
      </c>
      <c r="G54" s="836">
        <v>0</v>
      </c>
      <c r="H54" s="813">
        <f t="shared" si="4"/>
        <v>56286379</v>
      </c>
      <c r="I54" s="813">
        <f t="shared" si="5"/>
        <v>29879911</v>
      </c>
      <c r="J54" s="836">
        <v>697901</v>
      </c>
      <c r="K54" s="836">
        <v>6198561</v>
      </c>
      <c r="L54" s="836">
        <v>0</v>
      </c>
      <c r="M54" s="814">
        <f t="shared" si="6"/>
        <v>22983449</v>
      </c>
      <c r="N54" s="836">
        <v>0</v>
      </c>
      <c r="O54" s="836">
        <v>0</v>
      </c>
      <c r="P54" s="836">
        <v>0</v>
      </c>
      <c r="Q54" s="837">
        <v>0</v>
      </c>
      <c r="R54" s="838">
        <v>26406468</v>
      </c>
      <c r="S54" s="755">
        <f t="shared" si="7"/>
        <v>49389917</v>
      </c>
      <c r="T54" s="699">
        <f t="shared" si="2"/>
        <v>0.23080597529222896</v>
      </c>
    </row>
    <row r="55" spans="1:20" s="447" customFormat="1" ht="30" customHeight="1">
      <c r="A55" s="667" t="s">
        <v>169</v>
      </c>
      <c r="B55" s="669" t="s">
        <v>691</v>
      </c>
      <c r="C55" s="755">
        <f t="shared" si="3"/>
        <v>26227760</v>
      </c>
      <c r="D55" s="836">
        <v>18061240</v>
      </c>
      <c r="E55" s="836">
        <v>8166520</v>
      </c>
      <c r="F55" s="836">
        <v>0</v>
      </c>
      <c r="G55" s="836">
        <v>0</v>
      </c>
      <c r="H55" s="813">
        <f t="shared" si="4"/>
        <v>26227760</v>
      </c>
      <c r="I55" s="813">
        <f t="shared" si="5"/>
        <v>25123156</v>
      </c>
      <c r="J55" s="836">
        <v>467833</v>
      </c>
      <c r="K55" s="836">
        <v>0</v>
      </c>
      <c r="L55" s="836">
        <v>0</v>
      </c>
      <c r="M55" s="814">
        <f t="shared" si="6"/>
        <v>24655323</v>
      </c>
      <c r="N55" s="836">
        <v>0</v>
      </c>
      <c r="O55" s="836">
        <v>0</v>
      </c>
      <c r="P55" s="836">
        <v>0</v>
      </c>
      <c r="Q55" s="837">
        <v>0</v>
      </c>
      <c r="R55" s="838">
        <v>1104604</v>
      </c>
      <c r="S55" s="755">
        <f t="shared" si="7"/>
        <v>25759927</v>
      </c>
      <c r="T55" s="699">
        <f t="shared" si="2"/>
        <v>0.0186215856001531</v>
      </c>
    </row>
    <row r="56" spans="1:20" s="447" customFormat="1" ht="30" customHeight="1">
      <c r="A56" s="667" t="s">
        <v>171</v>
      </c>
      <c r="B56" s="675" t="s">
        <v>692</v>
      </c>
      <c r="C56" s="755">
        <f t="shared" si="3"/>
        <v>37190632</v>
      </c>
      <c r="D56" s="836">
        <v>35085199</v>
      </c>
      <c r="E56" s="836">
        <v>2105433</v>
      </c>
      <c r="F56" s="836">
        <v>0</v>
      </c>
      <c r="G56" s="836">
        <v>0</v>
      </c>
      <c r="H56" s="813">
        <f t="shared" si="4"/>
        <v>37190632</v>
      </c>
      <c r="I56" s="813">
        <f t="shared" si="5"/>
        <v>5392431</v>
      </c>
      <c r="J56" s="836">
        <v>384420</v>
      </c>
      <c r="K56" s="836">
        <v>614760</v>
      </c>
      <c r="L56" s="836">
        <v>0</v>
      </c>
      <c r="M56" s="814">
        <f t="shared" si="6"/>
        <v>4393251</v>
      </c>
      <c r="N56" s="836">
        <v>0</v>
      </c>
      <c r="O56" s="836">
        <v>0</v>
      </c>
      <c r="P56" s="836">
        <v>0</v>
      </c>
      <c r="Q56" s="837">
        <v>0</v>
      </c>
      <c r="R56" s="838">
        <v>31798201</v>
      </c>
      <c r="S56" s="755">
        <f t="shared" si="7"/>
        <v>36191452</v>
      </c>
      <c r="T56" s="699">
        <f t="shared" si="2"/>
        <v>0.18529305242848726</v>
      </c>
    </row>
    <row r="57" spans="1:20" s="447" customFormat="1" ht="30" customHeight="1">
      <c r="A57" s="667" t="s">
        <v>173</v>
      </c>
      <c r="B57" s="676" t="s">
        <v>693</v>
      </c>
      <c r="C57" s="755">
        <f t="shared" si="3"/>
        <v>8539467</v>
      </c>
      <c r="D57" s="836">
        <v>6723567</v>
      </c>
      <c r="E57" s="836">
        <v>1815900</v>
      </c>
      <c r="F57" s="836">
        <v>0</v>
      </c>
      <c r="G57" s="839"/>
      <c r="H57" s="813">
        <f t="shared" si="4"/>
        <v>8539467</v>
      </c>
      <c r="I57" s="813">
        <f t="shared" si="5"/>
        <v>2704066</v>
      </c>
      <c r="J57" s="836">
        <v>110564</v>
      </c>
      <c r="K57" s="836">
        <v>750</v>
      </c>
      <c r="L57" s="839"/>
      <c r="M57" s="814">
        <f t="shared" si="6"/>
        <v>2592752</v>
      </c>
      <c r="N57" s="836"/>
      <c r="O57" s="836"/>
      <c r="P57" s="839"/>
      <c r="Q57" s="840"/>
      <c r="R57" s="836">
        <v>5835401</v>
      </c>
      <c r="S57" s="755">
        <f t="shared" si="7"/>
        <v>8428153</v>
      </c>
      <c r="T57" s="699">
        <f t="shared" si="2"/>
        <v>0.0411654153411936</v>
      </c>
    </row>
    <row r="58" spans="1:20" s="447" customFormat="1" ht="30" customHeight="1">
      <c r="A58" s="667" t="s">
        <v>174</v>
      </c>
      <c r="B58" s="676" t="s">
        <v>763</v>
      </c>
      <c r="C58" s="755">
        <f t="shared" si="3"/>
        <v>1675164</v>
      </c>
      <c r="D58" s="836">
        <v>1625492</v>
      </c>
      <c r="E58" s="836">
        <v>49672</v>
      </c>
      <c r="F58" s="836">
        <v>0</v>
      </c>
      <c r="G58" s="839"/>
      <c r="H58" s="813">
        <f t="shared" si="4"/>
        <v>1675164</v>
      </c>
      <c r="I58" s="813">
        <f t="shared" si="5"/>
        <v>1675164</v>
      </c>
      <c r="J58" s="836">
        <v>896973</v>
      </c>
      <c r="K58" s="836">
        <v>84401</v>
      </c>
      <c r="L58" s="841"/>
      <c r="M58" s="814">
        <f t="shared" si="6"/>
        <v>693790</v>
      </c>
      <c r="N58" s="841"/>
      <c r="O58" s="841"/>
      <c r="P58" s="841"/>
      <c r="Q58" s="841"/>
      <c r="R58" s="841" t="s">
        <v>659</v>
      </c>
      <c r="S58" s="755">
        <f t="shared" si="7"/>
        <v>693790</v>
      </c>
      <c r="T58" s="699">
        <f t="shared" si="2"/>
        <v>0.585837565754756</v>
      </c>
    </row>
    <row r="59" spans="1:20" s="447" customFormat="1" ht="30" customHeight="1">
      <c r="A59" s="751" t="s">
        <v>74</v>
      </c>
      <c r="B59" s="752" t="s">
        <v>694</v>
      </c>
      <c r="C59" s="755">
        <f t="shared" si="3"/>
        <v>236238302</v>
      </c>
      <c r="D59" s="816">
        <f>D60+D61+D62+D63+D64+D65+D66+D67</f>
        <v>218515303</v>
      </c>
      <c r="E59" s="813">
        <f aca="true" t="shared" si="13" ref="E59:R59">E60+E61+E62+E63+E64+E65+E66+E67</f>
        <v>17722999</v>
      </c>
      <c r="F59" s="813">
        <f t="shared" si="13"/>
        <v>14957</v>
      </c>
      <c r="G59" s="813">
        <f t="shared" si="13"/>
        <v>0</v>
      </c>
      <c r="H59" s="813">
        <f t="shared" si="4"/>
        <v>236223345</v>
      </c>
      <c r="I59" s="813">
        <f t="shared" si="5"/>
        <v>174850782</v>
      </c>
      <c r="J59" s="813">
        <f t="shared" si="13"/>
        <v>33107591</v>
      </c>
      <c r="K59" s="813">
        <f t="shared" si="13"/>
        <v>16605391</v>
      </c>
      <c r="L59" s="813">
        <f t="shared" si="13"/>
        <v>0</v>
      </c>
      <c r="M59" s="813">
        <f t="shared" si="13"/>
        <v>124946021</v>
      </c>
      <c r="N59" s="813">
        <f t="shared" si="13"/>
        <v>164029</v>
      </c>
      <c r="O59" s="813">
        <f t="shared" si="13"/>
        <v>27750</v>
      </c>
      <c r="P59" s="813">
        <f t="shared" si="13"/>
        <v>0</v>
      </c>
      <c r="Q59" s="813">
        <f t="shared" si="13"/>
        <v>0</v>
      </c>
      <c r="R59" s="813">
        <f t="shared" si="13"/>
        <v>61372563</v>
      </c>
      <c r="S59" s="755">
        <f t="shared" si="7"/>
        <v>186510363</v>
      </c>
      <c r="T59" s="699">
        <f t="shared" si="2"/>
        <v>0.28431661232147076</v>
      </c>
    </row>
    <row r="60" spans="1:20" s="447" customFormat="1" ht="30" customHeight="1">
      <c r="A60" s="667" t="s">
        <v>177</v>
      </c>
      <c r="B60" s="768" t="s">
        <v>696</v>
      </c>
      <c r="C60" s="755">
        <f t="shared" si="3"/>
        <v>37104249</v>
      </c>
      <c r="D60" s="834">
        <v>33624985</v>
      </c>
      <c r="E60" s="834">
        <v>3479264</v>
      </c>
      <c r="F60" s="834">
        <v>0</v>
      </c>
      <c r="G60" s="812"/>
      <c r="H60" s="813">
        <f t="shared" si="4"/>
        <v>37104249</v>
      </c>
      <c r="I60" s="813">
        <f t="shared" si="5"/>
        <v>31628048</v>
      </c>
      <c r="J60" s="834">
        <v>2337884</v>
      </c>
      <c r="K60" s="834">
        <v>212489</v>
      </c>
      <c r="L60" s="834">
        <v>0</v>
      </c>
      <c r="M60" s="814">
        <f t="shared" si="6"/>
        <v>29077675</v>
      </c>
      <c r="N60" s="834">
        <v>0</v>
      </c>
      <c r="O60" s="834">
        <v>0</v>
      </c>
      <c r="P60" s="834">
        <v>0</v>
      </c>
      <c r="Q60" s="834">
        <v>0</v>
      </c>
      <c r="R60" s="834">
        <v>5476201</v>
      </c>
      <c r="S60" s="755">
        <f t="shared" si="7"/>
        <v>34553876</v>
      </c>
      <c r="T60" s="699">
        <f t="shared" si="2"/>
        <v>0.08063643383872442</v>
      </c>
    </row>
    <row r="61" spans="1:20" s="447" customFormat="1" ht="30" customHeight="1">
      <c r="A61" s="667" t="s">
        <v>178</v>
      </c>
      <c r="B61" s="768" t="s">
        <v>802</v>
      </c>
      <c r="C61" s="755">
        <f t="shared" si="3"/>
        <v>14192671</v>
      </c>
      <c r="D61" s="834">
        <v>13659589</v>
      </c>
      <c r="E61" s="834">
        <v>533082</v>
      </c>
      <c r="F61" s="834">
        <v>4779</v>
      </c>
      <c r="G61" s="812">
        <v>0</v>
      </c>
      <c r="H61" s="813">
        <f t="shared" si="4"/>
        <v>14187892</v>
      </c>
      <c r="I61" s="813">
        <f t="shared" si="5"/>
        <v>7690572</v>
      </c>
      <c r="J61" s="834">
        <v>214114</v>
      </c>
      <c r="K61" s="834">
        <v>0</v>
      </c>
      <c r="L61" s="834">
        <v>0</v>
      </c>
      <c r="M61" s="814">
        <f t="shared" si="6"/>
        <v>7312429</v>
      </c>
      <c r="N61" s="834">
        <v>164029</v>
      </c>
      <c r="O61" s="834">
        <v>0</v>
      </c>
      <c r="P61" s="834">
        <v>0</v>
      </c>
      <c r="Q61" s="834">
        <v>0</v>
      </c>
      <c r="R61" s="834">
        <v>6497320</v>
      </c>
      <c r="S61" s="755">
        <f t="shared" si="7"/>
        <v>13973778</v>
      </c>
      <c r="T61" s="699">
        <f t="shared" si="2"/>
        <v>0.027841102066270232</v>
      </c>
    </row>
    <row r="62" spans="1:20" s="447" customFormat="1" ht="30" customHeight="1">
      <c r="A62" s="667" t="s">
        <v>179</v>
      </c>
      <c r="B62" s="768" t="s">
        <v>803</v>
      </c>
      <c r="C62" s="755">
        <f t="shared" si="3"/>
        <v>23545558</v>
      </c>
      <c r="D62" s="834">
        <v>22834302</v>
      </c>
      <c r="E62" s="834">
        <v>711256</v>
      </c>
      <c r="F62" s="834">
        <v>0</v>
      </c>
      <c r="G62" s="812">
        <v>0</v>
      </c>
      <c r="H62" s="813">
        <f t="shared" si="4"/>
        <v>23545558</v>
      </c>
      <c r="I62" s="813">
        <f t="shared" si="5"/>
        <v>17152144</v>
      </c>
      <c r="J62" s="834">
        <v>6067907</v>
      </c>
      <c r="K62" s="834">
        <v>8871642</v>
      </c>
      <c r="L62" s="834">
        <v>0</v>
      </c>
      <c r="M62" s="814">
        <f t="shared" si="6"/>
        <v>2212595</v>
      </c>
      <c r="N62" s="834">
        <v>0</v>
      </c>
      <c r="O62" s="834">
        <v>0</v>
      </c>
      <c r="P62" s="834">
        <v>0</v>
      </c>
      <c r="Q62" s="834">
        <v>0</v>
      </c>
      <c r="R62" s="834">
        <v>6393414</v>
      </c>
      <c r="S62" s="755">
        <f t="shared" si="7"/>
        <v>8606009</v>
      </c>
      <c r="T62" s="699">
        <f t="shared" si="2"/>
        <v>0.8710018409360369</v>
      </c>
    </row>
    <row r="63" spans="1:20" s="447" customFormat="1" ht="30" customHeight="1">
      <c r="A63" s="667" t="s">
        <v>697</v>
      </c>
      <c r="B63" s="768" t="s">
        <v>766</v>
      </c>
      <c r="C63" s="755">
        <f aca="true" t="shared" si="14" ref="C63:C68">D63+E63</f>
        <v>13860520</v>
      </c>
      <c r="D63" s="834">
        <v>10330528</v>
      </c>
      <c r="E63" s="834">
        <v>3529992</v>
      </c>
      <c r="F63" s="834">
        <v>10178</v>
      </c>
      <c r="G63" s="812">
        <v>0</v>
      </c>
      <c r="H63" s="813">
        <f t="shared" si="4"/>
        <v>13850342</v>
      </c>
      <c r="I63" s="813">
        <f t="shared" si="5"/>
        <v>11424591</v>
      </c>
      <c r="J63" s="834">
        <v>5087435</v>
      </c>
      <c r="K63" s="834">
        <v>3055900</v>
      </c>
      <c r="L63" s="834">
        <v>0</v>
      </c>
      <c r="M63" s="814">
        <f t="shared" si="6"/>
        <v>3281256</v>
      </c>
      <c r="N63" s="834">
        <v>0</v>
      </c>
      <c r="O63" s="834">
        <v>0</v>
      </c>
      <c r="P63" s="834">
        <v>0</v>
      </c>
      <c r="Q63" s="834">
        <v>0</v>
      </c>
      <c r="R63" s="834">
        <v>2425751</v>
      </c>
      <c r="S63" s="755">
        <f t="shared" si="7"/>
        <v>5707007</v>
      </c>
      <c r="T63" s="699">
        <f t="shared" si="2"/>
        <v>0.7127900683709377</v>
      </c>
    </row>
    <row r="64" spans="1:20" s="447" customFormat="1" ht="30" customHeight="1">
      <c r="A64" s="667" t="s">
        <v>698</v>
      </c>
      <c r="B64" s="768" t="s">
        <v>804</v>
      </c>
      <c r="C64" s="755">
        <f t="shared" si="14"/>
        <v>33422061</v>
      </c>
      <c r="D64" s="834">
        <v>32127463</v>
      </c>
      <c r="E64" s="834">
        <v>1294598</v>
      </c>
      <c r="F64" s="834">
        <v>0</v>
      </c>
      <c r="G64" s="812">
        <v>0</v>
      </c>
      <c r="H64" s="813">
        <f t="shared" si="4"/>
        <v>33422061</v>
      </c>
      <c r="I64" s="813">
        <f t="shared" si="5"/>
        <v>11302946</v>
      </c>
      <c r="J64" s="834">
        <v>1175733</v>
      </c>
      <c r="K64" s="834">
        <v>388560</v>
      </c>
      <c r="L64" s="834">
        <v>0</v>
      </c>
      <c r="M64" s="814">
        <f t="shared" si="6"/>
        <v>9710903</v>
      </c>
      <c r="N64" s="834">
        <v>0</v>
      </c>
      <c r="O64" s="834">
        <v>27750</v>
      </c>
      <c r="P64" s="834">
        <v>0</v>
      </c>
      <c r="Q64" s="834">
        <v>0</v>
      </c>
      <c r="R64" s="834">
        <v>22119115</v>
      </c>
      <c r="S64" s="755">
        <f t="shared" si="7"/>
        <v>31857768</v>
      </c>
      <c r="T64" s="699">
        <f t="shared" si="2"/>
        <v>0.138396927668238</v>
      </c>
    </row>
    <row r="65" spans="1:20" s="447" customFormat="1" ht="30" customHeight="1">
      <c r="A65" s="667" t="s">
        <v>699</v>
      </c>
      <c r="B65" s="768" t="s">
        <v>805</v>
      </c>
      <c r="C65" s="755">
        <f t="shared" si="14"/>
        <v>62108517</v>
      </c>
      <c r="D65" s="834">
        <v>60489413</v>
      </c>
      <c r="E65" s="834">
        <v>1619104</v>
      </c>
      <c r="F65" s="834">
        <v>0</v>
      </c>
      <c r="G65" s="812">
        <v>0</v>
      </c>
      <c r="H65" s="813">
        <f t="shared" si="4"/>
        <v>62108517</v>
      </c>
      <c r="I65" s="813">
        <f t="shared" si="5"/>
        <v>50071212</v>
      </c>
      <c r="J65" s="834">
        <v>16233319</v>
      </c>
      <c r="K65" s="834">
        <v>0</v>
      </c>
      <c r="L65" s="834">
        <v>0</v>
      </c>
      <c r="M65" s="814">
        <f t="shared" si="6"/>
        <v>33837893</v>
      </c>
      <c r="N65" s="834">
        <v>0</v>
      </c>
      <c r="O65" s="834">
        <v>0</v>
      </c>
      <c r="P65" s="834">
        <v>0</v>
      </c>
      <c r="Q65" s="834">
        <v>0</v>
      </c>
      <c r="R65" s="834">
        <v>12037305</v>
      </c>
      <c r="S65" s="755">
        <f t="shared" si="7"/>
        <v>45875198</v>
      </c>
      <c r="T65" s="699">
        <f t="shared" si="2"/>
        <v>0.32420463479094536</v>
      </c>
    </row>
    <row r="66" spans="1:20" s="447" customFormat="1" ht="30" customHeight="1">
      <c r="A66" s="667" t="s">
        <v>764</v>
      </c>
      <c r="B66" s="768" t="s">
        <v>695</v>
      </c>
      <c r="C66" s="755">
        <f t="shared" si="14"/>
        <v>23001903</v>
      </c>
      <c r="D66" s="834">
        <v>20562780</v>
      </c>
      <c r="E66" s="834">
        <v>2439123</v>
      </c>
      <c r="F66" s="834">
        <v>0</v>
      </c>
      <c r="G66" s="812">
        <v>0</v>
      </c>
      <c r="H66" s="813">
        <f t="shared" si="4"/>
        <v>23001903</v>
      </c>
      <c r="I66" s="813">
        <f t="shared" si="5"/>
        <v>16578446</v>
      </c>
      <c r="J66" s="834">
        <v>1862569</v>
      </c>
      <c r="K66" s="834">
        <v>2476800</v>
      </c>
      <c r="L66" s="834">
        <v>0</v>
      </c>
      <c r="M66" s="814">
        <f t="shared" si="6"/>
        <v>12239077</v>
      </c>
      <c r="N66" s="834">
        <v>0</v>
      </c>
      <c r="O66" s="834">
        <v>0</v>
      </c>
      <c r="P66" s="834">
        <v>0</v>
      </c>
      <c r="Q66" s="834">
        <v>0</v>
      </c>
      <c r="R66" s="834">
        <v>6423457</v>
      </c>
      <c r="S66" s="755">
        <f t="shared" si="7"/>
        <v>18662534</v>
      </c>
      <c r="T66" s="699">
        <f t="shared" si="2"/>
        <v>0.2617476330411186</v>
      </c>
    </row>
    <row r="67" spans="1:20" s="447" customFormat="1" ht="30" customHeight="1">
      <c r="A67" s="667" t="s">
        <v>765</v>
      </c>
      <c r="B67" s="768" t="s">
        <v>671</v>
      </c>
      <c r="C67" s="755">
        <f t="shared" si="14"/>
        <v>29002823</v>
      </c>
      <c r="D67" s="834">
        <v>24886243</v>
      </c>
      <c r="E67" s="834">
        <v>4116580</v>
      </c>
      <c r="F67" s="834">
        <v>0</v>
      </c>
      <c r="G67" s="812"/>
      <c r="H67" s="813">
        <f t="shared" si="4"/>
        <v>29002823</v>
      </c>
      <c r="I67" s="813">
        <f t="shared" si="5"/>
        <v>29002823</v>
      </c>
      <c r="J67" s="834">
        <v>128630</v>
      </c>
      <c r="K67" s="834">
        <v>1600000</v>
      </c>
      <c r="L67" s="834">
        <v>0</v>
      </c>
      <c r="M67" s="814">
        <f t="shared" si="6"/>
        <v>27274193</v>
      </c>
      <c r="N67" s="834">
        <v>0</v>
      </c>
      <c r="O67" s="834">
        <v>0</v>
      </c>
      <c r="P67" s="834">
        <v>0</v>
      </c>
      <c r="Q67" s="834">
        <v>0</v>
      </c>
      <c r="R67" s="834">
        <v>0</v>
      </c>
      <c r="S67" s="755">
        <f t="shared" si="7"/>
        <v>27274193</v>
      </c>
      <c r="T67" s="699"/>
    </row>
    <row r="68" spans="1:20" s="447" customFormat="1" ht="30" customHeight="1">
      <c r="A68" s="751" t="s">
        <v>75</v>
      </c>
      <c r="B68" s="758" t="s">
        <v>700</v>
      </c>
      <c r="C68" s="755">
        <f t="shared" si="14"/>
        <v>299487959</v>
      </c>
      <c r="D68" s="816">
        <f>D69+D70+D71+D72+D73+D74+D75+D76</f>
        <v>280578315</v>
      </c>
      <c r="E68" s="813">
        <f aca="true" t="shared" si="15" ref="E68:R68">E69+E70+E71+E72+E73+E74+E75+E76</f>
        <v>18909644</v>
      </c>
      <c r="F68" s="813">
        <f t="shared" si="15"/>
        <v>49938</v>
      </c>
      <c r="G68" s="813">
        <f t="shared" si="15"/>
        <v>0</v>
      </c>
      <c r="H68" s="813">
        <f t="shared" si="4"/>
        <v>299438021</v>
      </c>
      <c r="I68" s="813">
        <f t="shared" si="5"/>
        <v>68528477</v>
      </c>
      <c r="J68" s="813">
        <f t="shared" si="15"/>
        <v>5379727</v>
      </c>
      <c r="K68" s="813">
        <f t="shared" si="15"/>
        <v>3212020</v>
      </c>
      <c r="L68" s="813">
        <f t="shared" si="15"/>
        <v>14494</v>
      </c>
      <c r="M68" s="813">
        <f t="shared" si="15"/>
        <v>58965936</v>
      </c>
      <c r="N68" s="813">
        <f t="shared" si="15"/>
        <v>932700</v>
      </c>
      <c r="O68" s="813">
        <f t="shared" si="15"/>
        <v>23600</v>
      </c>
      <c r="P68" s="813">
        <f t="shared" si="15"/>
        <v>0</v>
      </c>
      <c r="Q68" s="813">
        <f t="shared" si="15"/>
        <v>0</v>
      </c>
      <c r="R68" s="813">
        <f t="shared" si="15"/>
        <v>230909544</v>
      </c>
      <c r="S68" s="755">
        <f t="shared" si="7"/>
        <v>290831780</v>
      </c>
      <c r="T68" s="699">
        <f t="shared" si="2"/>
        <v>0.1255863456589003</v>
      </c>
    </row>
    <row r="69" spans="1:20" s="447" customFormat="1" ht="30" customHeight="1">
      <c r="A69" s="767" t="s">
        <v>762</v>
      </c>
      <c r="B69" s="768" t="s">
        <v>786</v>
      </c>
      <c r="C69" s="755">
        <f t="shared" si="3"/>
        <v>10388835</v>
      </c>
      <c r="D69" s="834">
        <v>8952591</v>
      </c>
      <c r="E69" s="834">
        <f>1436231+13</f>
        <v>1436244</v>
      </c>
      <c r="F69" s="834">
        <v>36238</v>
      </c>
      <c r="G69" s="842"/>
      <c r="H69" s="813">
        <f t="shared" si="4"/>
        <v>10352597</v>
      </c>
      <c r="I69" s="813">
        <f t="shared" si="5"/>
        <v>3811490</v>
      </c>
      <c r="J69" s="834">
        <v>420796</v>
      </c>
      <c r="K69" s="834">
        <v>20000</v>
      </c>
      <c r="L69" s="834">
        <v>0</v>
      </c>
      <c r="M69" s="814">
        <f t="shared" si="6"/>
        <v>3370694</v>
      </c>
      <c r="N69" s="834">
        <v>0</v>
      </c>
      <c r="O69" s="834">
        <v>0</v>
      </c>
      <c r="P69" s="834">
        <v>0</v>
      </c>
      <c r="Q69" s="834">
        <v>0</v>
      </c>
      <c r="R69" s="834">
        <v>6541107</v>
      </c>
      <c r="S69" s="755">
        <f t="shared" si="7"/>
        <v>9911801</v>
      </c>
      <c r="T69" s="699">
        <f t="shared" si="2"/>
        <v>0.11564926052541132</v>
      </c>
    </row>
    <row r="70" spans="1:20" s="447" customFormat="1" ht="30" customHeight="1">
      <c r="A70" s="767" t="s">
        <v>761</v>
      </c>
      <c r="B70" s="768" t="s">
        <v>778</v>
      </c>
      <c r="C70" s="755">
        <f t="shared" si="3"/>
        <v>21117577</v>
      </c>
      <c r="D70" s="834">
        <v>17346806</v>
      </c>
      <c r="E70" s="834">
        <v>3770771</v>
      </c>
      <c r="F70" s="834">
        <v>12700</v>
      </c>
      <c r="G70" s="842"/>
      <c r="H70" s="813">
        <f t="shared" si="4"/>
        <v>21104877</v>
      </c>
      <c r="I70" s="813">
        <f t="shared" si="5"/>
        <v>13965727</v>
      </c>
      <c r="J70" s="834">
        <v>437368</v>
      </c>
      <c r="K70" s="834">
        <v>4000</v>
      </c>
      <c r="L70" s="834">
        <v>0</v>
      </c>
      <c r="M70" s="814">
        <f t="shared" si="6"/>
        <v>12591659</v>
      </c>
      <c r="N70" s="834">
        <v>932700</v>
      </c>
      <c r="O70" s="834">
        <v>0</v>
      </c>
      <c r="P70" s="834">
        <v>0</v>
      </c>
      <c r="Q70" s="834">
        <v>0</v>
      </c>
      <c r="R70" s="834">
        <v>7139150</v>
      </c>
      <c r="S70" s="755">
        <f t="shared" si="7"/>
        <v>20663509</v>
      </c>
      <c r="T70" s="699">
        <f t="shared" si="2"/>
        <v>0.03160365371598629</v>
      </c>
    </row>
    <row r="71" spans="1:20" s="447" customFormat="1" ht="30" customHeight="1">
      <c r="A71" s="767" t="s">
        <v>747</v>
      </c>
      <c r="B71" s="768" t="s">
        <v>787</v>
      </c>
      <c r="C71" s="755">
        <f t="shared" si="3"/>
        <v>16087924</v>
      </c>
      <c r="D71" s="834">
        <v>9538879</v>
      </c>
      <c r="E71" s="834">
        <v>6549045</v>
      </c>
      <c r="F71" s="834">
        <v>1000</v>
      </c>
      <c r="G71" s="842"/>
      <c r="H71" s="813">
        <f t="shared" si="4"/>
        <v>16086924</v>
      </c>
      <c r="I71" s="813">
        <f t="shared" si="5"/>
        <v>8418978</v>
      </c>
      <c r="J71" s="834">
        <v>3203545</v>
      </c>
      <c r="K71" s="834">
        <v>2632120</v>
      </c>
      <c r="L71" s="834">
        <v>0</v>
      </c>
      <c r="M71" s="814">
        <f t="shared" si="6"/>
        <v>2583313</v>
      </c>
      <c r="N71" s="834">
        <v>0</v>
      </c>
      <c r="O71" s="834">
        <v>0</v>
      </c>
      <c r="P71" s="834">
        <v>0</v>
      </c>
      <c r="Q71" s="834">
        <v>0</v>
      </c>
      <c r="R71" s="834">
        <v>7667946</v>
      </c>
      <c r="S71" s="755">
        <f t="shared" si="7"/>
        <v>10251259</v>
      </c>
      <c r="T71" s="699">
        <f t="shared" si="2"/>
        <v>0.6931559863916974</v>
      </c>
    </row>
    <row r="72" spans="1:20" s="447" customFormat="1" ht="30" customHeight="1">
      <c r="A72" s="767" t="s">
        <v>748</v>
      </c>
      <c r="B72" s="768" t="s">
        <v>788</v>
      </c>
      <c r="C72" s="755">
        <f t="shared" si="3"/>
        <v>23755759</v>
      </c>
      <c r="D72" s="834">
        <f>22735900-13</f>
        <v>22735887</v>
      </c>
      <c r="E72" s="834">
        <v>1019872</v>
      </c>
      <c r="F72" s="834">
        <v>0</v>
      </c>
      <c r="G72" s="842"/>
      <c r="H72" s="813">
        <f t="shared" si="4"/>
        <v>23755759</v>
      </c>
      <c r="I72" s="813">
        <f t="shared" si="5"/>
        <v>5126045</v>
      </c>
      <c r="J72" s="834">
        <v>723907</v>
      </c>
      <c r="K72" s="834">
        <v>349900</v>
      </c>
      <c r="L72" s="834">
        <v>5518</v>
      </c>
      <c r="M72" s="814">
        <f t="shared" si="6"/>
        <v>4046720</v>
      </c>
      <c r="N72" s="834">
        <v>0</v>
      </c>
      <c r="O72" s="834">
        <v>0</v>
      </c>
      <c r="P72" s="834">
        <v>0</v>
      </c>
      <c r="Q72" s="834">
        <v>0</v>
      </c>
      <c r="R72" s="834">
        <v>18629714</v>
      </c>
      <c r="S72" s="755">
        <f t="shared" si="7"/>
        <v>22676434</v>
      </c>
      <c r="T72" s="699">
        <f t="shared" si="2"/>
        <v>0.21055706690050516</v>
      </c>
    </row>
    <row r="73" spans="1:20" s="447" customFormat="1" ht="30" customHeight="1">
      <c r="A73" s="767" t="s">
        <v>773</v>
      </c>
      <c r="B73" s="768" t="s">
        <v>776</v>
      </c>
      <c r="C73" s="755">
        <f t="shared" si="3"/>
        <v>222388484</v>
      </c>
      <c r="D73" s="834">
        <v>217009375</v>
      </c>
      <c r="E73" s="834">
        <v>5379109</v>
      </c>
      <c r="F73" s="834">
        <v>0</v>
      </c>
      <c r="G73" s="842"/>
      <c r="H73" s="813">
        <f t="shared" si="4"/>
        <v>222388484</v>
      </c>
      <c r="I73" s="813">
        <f t="shared" si="5"/>
        <v>33931274</v>
      </c>
      <c r="J73" s="834">
        <v>224224</v>
      </c>
      <c r="K73" s="834">
        <v>25000</v>
      </c>
      <c r="L73" s="834">
        <v>0</v>
      </c>
      <c r="M73" s="814">
        <f t="shared" si="6"/>
        <v>33682050</v>
      </c>
      <c r="N73" s="834">
        <v>0</v>
      </c>
      <c r="O73" s="834">
        <v>0</v>
      </c>
      <c r="P73" s="834">
        <v>0</v>
      </c>
      <c r="Q73" s="834">
        <v>0</v>
      </c>
      <c r="R73" s="834">
        <v>188457210</v>
      </c>
      <c r="S73" s="755">
        <f t="shared" si="7"/>
        <v>222139260</v>
      </c>
      <c r="T73" s="699">
        <f t="shared" si="2"/>
        <v>0.00734496441247682</v>
      </c>
    </row>
    <row r="74" spans="1:20" s="447" customFormat="1" ht="30" customHeight="1">
      <c r="A74" s="767" t="s">
        <v>774</v>
      </c>
      <c r="B74" s="768" t="s">
        <v>789</v>
      </c>
      <c r="C74" s="755">
        <f t="shared" si="3"/>
        <v>5719753</v>
      </c>
      <c r="D74" s="834">
        <v>4994777</v>
      </c>
      <c r="E74" s="834">
        <v>724976</v>
      </c>
      <c r="F74" s="834">
        <v>0</v>
      </c>
      <c r="G74" s="842"/>
      <c r="H74" s="813">
        <f t="shared" si="4"/>
        <v>5719753</v>
      </c>
      <c r="I74" s="813">
        <f t="shared" si="5"/>
        <v>3245336</v>
      </c>
      <c r="J74" s="834">
        <v>340260</v>
      </c>
      <c r="K74" s="834">
        <v>181000</v>
      </c>
      <c r="L74" s="834">
        <v>8976</v>
      </c>
      <c r="M74" s="814">
        <f t="shared" si="6"/>
        <v>2691500</v>
      </c>
      <c r="N74" s="834">
        <v>0</v>
      </c>
      <c r="O74" s="834">
        <v>23600</v>
      </c>
      <c r="P74" s="834">
        <v>0</v>
      </c>
      <c r="Q74" s="834">
        <v>0</v>
      </c>
      <c r="R74" s="834">
        <v>2474417</v>
      </c>
      <c r="S74" s="755">
        <f t="shared" si="7"/>
        <v>5189517</v>
      </c>
      <c r="T74" s="699">
        <f t="shared" si="2"/>
        <v>0.16338400707969838</v>
      </c>
    </row>
    <row r="75" spans="1:20" s="447" customFormat="1" ht="30" customHeight="1">
      <c r="A75" s="767" t="s">
        <v>775</v>
      </c>
      <c r="B75" s="768" t="s">
        <v>777</v>
      </c>
      <c r="C75" s="755">
        <f t="shared" si="3"/>
        <v>29627</v>
      </c>
      <c r="D75" s="834">
        <v>0</v>
      </c>
      <c r="E75" s="834">
        <v>29627</v>
      </c>
      <c r="F75" s="834">
        <v>0</v>
      </c>
      <c r="G75" s="842"/>
      <c r="H75" s="813">
        <f t="shared" si="4"/>
        <v>29627</v>
      </c>
      <c r="I75" s="813">
        <f t="shared" si="5"/>
        <v>29627</v>
      </c>
      <c r="J75" s="834">
        <v>29627</v>
      </c>
      <c r="K75" s="834">
        <v>0</v>
      </c>
      <c r="L75" s="834">
        <v>0</v>
      </c>
      <c r="M75" s="814">
        <f t="shared" si="6"/>
        <v>0</v>
      </c>
      <c r="N75" s="834">
        <v>0</v>
      </c>
      <c r="O75" s="834">
        <v>0</v>
      </c>
      <c r="P75" s="834">
        <v>0</v>
      </c>
      <c r="Q75" s="834">
        <v>0</v>
      </c>
      <c r="R75" s="834">
        <v>0</v>
      </c>
      <c r="S75" s="755">
        <f t="shared" si="7"/>
        <v>0</v>
      </c>
      <c r="T75" s="699">
        <f t="shared" si="2"/>
        <v>1</v>
      </c>
    </row>
    <row r="76" spans="1:20" s="447" customFormat="1" ht="30" customHeight="1">
      <c r="A76" s="667"/>
      <c r="B76" s="746"/>
      <c r="C76" s="755">
        <f t="shared" si="3"/>
        <v>0</v>
      </c>
      <c r="D76" s="842"/>
      <c r="E76" s="842"/>
      <c r="F76" s="842"/>
      <c r="G76" s="842"/>
      <c r="H76" s="813">
        <f t="shared" si="4"/>
        <v>0</v>
      </c>
      <c r="I76" s="813">
        <f t="shared" si="5"/>
        <v>0</v>
      </c>
      <c r="J76" s="842"/>
      <c r="K76" s="842"/>
      <c r="L76" s="842"/>
      <c r="M76" s="814">
        <f t="shared" si="6"/>
        <v>0</v>
      </c>
      <c r="N76" s="842"/>
      <c r="O76" s="842"/>
      <c r="P76" s="842"/>
      <c r="Q76" s="842"/>
      <c r="R76" s="842"/>
      <c r="S76" s="755">
        <f t="shared" si="7"/>
        <v>0</v>
      </c>
      <c r="T76" s="699" t="e">
        <f t="shared" si="2"/>
        <v>#DIV/0!</v>
      </c>
    </row>
    <row r="77" spans="1:20" s="447" customFormat="1" ht="30" customHeight="1">
      <c r="A77" s="751" t="s">
        <v>76</v>
      </c>
      <c r="B77" s="752" t="s">
        <v>701</v>
      </c>
      <c r="C77" s="755">
        <f t="shared" si="3"/>
        <v>11942781</v>
      </c>
      <c r="D77" s="816">
        <f>D78+D79+D80</f>
        <v>6770085</v>
      </c>
      <c r="E77" s="813">
        <f aca="true" t="shared" si="16" ref="E77:S77">E78+E79+E80</f>
        <v>5172696</v>
      </c>
      <c r="F77" s="813">
        <f t="shared" si="16"/>
        <v>0</v>
      </c>
      <c r="G77" s="813">
        <f t="shared" si="16"/>
        <v>0</v>
      </c>
      <c r="H77" s="813">
        <f t="shared" si="16"/>
        <v>11942781</v>
      </c>
      <c r="I77" s="813">
        <f t="shared" si="16"/>
        <v>9389768</v>
      </c>
      <c r="J77" s="813">
        <f t="shared" si="16"/>
        <v>141418</v>
      </c>
      <c r="K77" s="813">
        <f t="shared" si="16"/>
        <v>0</v>
      </c>
      <c r="L77" s="813">
        <f t="shared" si="16"/>
        <v>0</v>
      </c>
      <c r="M77" s="813">
        <f t="shared" si="16"/>
        <v>9248350</v>
      </c>
      <c r="N77" s="813">
        <f t="shared" si="16"/>
        <v>0</v>
      </c>
      <c r="O77" s="813">
        <f t="shared" si="16"/>
        <v>0</v>
      </c>
      <c r="P77" s="813">
        <f t="shared" si="16"/>
        <v>0</v>
      </c>
      <c r="Q77" s="813">
        <f t="shared" si="16"/>
        <v>0</v>
      </c>
      <c r="R77" s="813">
        <f t="shared" si="16"/>
        <v>2553013</v>
      </c>
      <c r="S77" s="755">
        <f t="shared" si="16"/>
        <v>11801363</v>
      </c>
      <c r="T77" s="699">
        <f t="shared" si="2"/>
        <v>0.015060861993608362</v>
      </c>
    </row>
    <row r="78" spans="1:20" s="447" customFormat="1" ht="30" customHeight="1">
      <c r="A78" s="667" t="s">
        <v>702</v>
      </c>
      <c r="B78" s="677" t="s">
        <v>703</v>
      </c>
      <c r="C78" s="755">
        <f t="shared" si="3"/>
        <v>2096779</v>
      </c>
      <c r="D78" s="770">
        <v>1391723</v>
      </c>
      <c r="E78" s="812">
        <f>'[15]Mẫu BC tiền theo CHV Mẫu 07'!$E$13</f>
        <v>705056</v>
      </c>
      <c r="F78" s="812"/>
      <c r="G78" s="812"/>
      <c r="H78" s="813">
        <f t="shared" si="4"/>
        <v>2096779</v>
      </c>
      <c r="I78" s="813">
        <f t="shared" si="5"/>
        <v>1697461</v>
      </c>
      <c r="J78" s="812">
        <f>'[15]Mẫu BC tiền theo CHV Mẫu 07'!$J$13</f>
        <v>35641</v>
      </c>
      <c r="K78" s="812"/>
      <c r="L78" s="812"/>
      <c r="M78" s="814">
        <f t="shared" si="6"/>
        <v>1661820</v>
      </c>
      <c r="N78" s="812"/>
      <c r="O78" s="812"/>
      <c r="P78" s="812"/>
      <c r="Q78" s="815"/>
      <c r="R78" s="815">
        <f>'[15]Mẫu BC tiền theo CHV Mẫu 07'!$R$13</f>
        <v>399318</v>
      </c>
      <c r="S78" s="755">
        <f t="shared" si="7"/>
        <v>2061138</v>
      </c>
      <c r="T78" s="699">
        <f t="shared" si="2"/>
        <v>0.02099665323680485</v>
      </c>
    </row>
    <row r="79" spans="1:20" s="447" customFormat="1" ht="30" customHeight="1">
      <c r="A79" s="667" t="s">
        <v>704</v>
      </c>
      <c r="B79" s="677" t="s">
        <v>705</v>
      </c>
      <c r="C79" s="755">
        <f t="shared" si="3"/>
        <v>4148549</v>
      </c>
      <c r="D79" s="770">
        <v>3282241</v>
      </c>
      <c r="E79" s="812">
        <f>'[15]Mẫu BC tiền theo CHV Mẫu 07'!$E$14</f>
        <v>866308</v>
      </c>
      <c r="F79" s="812"/>
      <c r="G79" s="812"/>
      <c r="H79" s="813">
        <f t="shared" si="4"/>
        <v>4148549</v>
      </c>
      <c r="I79" s="813">
        <f t="shared" si="5"/>
        <v>2169945</v>
      </c>
      <c r="J79" s="812">
        <f>'[15]Mẫu BC tiền theo CHV Mẫu 07'!$J$14</f>
        <v>86625</v>
      </c>
      <c r="K79" s="812"/>
      <c r="L79" s="812"/>
      <c r="M79" s="814">
        <f t="shared" si="6"/>
        <v>2083320</v>
      </c>
      <c r="N79" s="812"/>
      <c r="O79" s="812"/>
      <c r="P79" s="812"/>
      <c r="Q79" s="815"/>
      <c r="R79" s="815">
        <f>'[15]Mẫu BC tiền theo CHV Mẫu 07'!$R$14</f>
        <v>1978604</v>
      </c>
      <c r="S79" s="755">
        <f t="shared" si="7"/>
        <v>4061924</v>
      </c>
      <c r="T79" s="699">
        <f aca="true" t="shared" si="17" ref="T79:T105">(J79+K79+L79)/I79</f>
        <v>0.03992036664523755</v>
      </c>
    </row>
    <row r="80" spans="1:20" s="447" customFormat="1" ht="30" customHeight="1">
      <c r="A80" s="667" t="s">
        <v>744</v>
      </c>
      <c r="B80" s="677" t="s">
        <v>746</v>
      </c>
      <c r="C80" s="755">
        <f t="shared" si="3"/>
        <v>5697453</v>
      </c>
      <c r="D80" s="770">
        <v>2096121</v>
      </c>
      <c r="E80" s="812">
        <f>'[15]Mẫu BC tiền theo CHV Mẫu 07'!$E$15</f>
        <v>3601332</v>
      </c>
      <c r="F80" s="812"/>
      <c r="G80" s="812"/>
      <c r="H80" s="813">
        <f t="shared" si="4"/>
        <v>5697453</v>
      </c>
      <c r="I80" s="813">
        <f t="shared" si="5"/>
        <v>5522362</v>
      </c>
      <c r="J80" s="812">
        <f>'[15]Mẫu BC tiền theo CHV Mẫu 07'!$J$15</f>
        <v>19152</v>
      </c>
      <c r="K80" s="812"/>
      <c r="L80" s="812"/>
      <c r="M80" s="814">
        <f t="shared" si="6"/>
        <v>5503210</v>
      </c>
      <c r="N80" s="812"/>
      <c r="O80" s="812"/>
      <c r="P80" s="812"/>
      <c r="Q80" s="815"/>
      <c r="R80" s="815">
        <f>'[15]Mẫu BC tiền theo CHV Mẫu 07'!$R$15</f>
        <v>175091</v>
      </c>
      <c r="S80" s="755">
        <f t="shared" si="7"/>
        <v>5678301</v>
      </c>
      <c r="T80" s="699">
        <f t="shared" si="17"/>
        <v>0.0034680812304589957</v>
      </c>
    </row>
    <row r="81" spans="1:20" s="447" customFormat="1" ht="30" customHeight="1">
      <c r="A81" s="751" t="s">
        <v>77</v>
      </c>
      <c r="B81" s="758" t="s">
        <v>706</v>
      </c>
      <c r="C81" s="755">
        <f t="shared" si="3"/>
        <v>133829768</v>
      </c>
      <c r="D81" s="816">
        <f>D82+D83+D84+D85+D86+D87</f>
        <v>113014175</v>
      </c>
      <c r="E81" s="813">
        <f aca="true" t="shared" si="18" ref="E81:J81">E82+E83+E84+E85+E86+E87</f>
        <v>20815593</v>
      </c>
      <c r="F81" s="813">
        <f t="shared" si="18"/>
        <v>0</v>
      </c>
      <c r="G81" s="813">
        <f t="shared" si="18"/>
        <v>0</v>
      </c>
      <c r="H81" s="813">
        <f t="shared" si="18"/>
        <v>133829768</v>
      </c>
      <c r="I81" s="813">
        <f t="shared" si="18"/>
        <v>82796908</v>
      </c>
      <c r="J81" s="813">
        <f t="shared" si="18"/>
        <v>5358063</v>
      </c>
      <c r="K81" s="813">
        <f aca="true" t="shared" si="19" ref="K81:R81">K82+K83+K84+K85+K86+K87</f>
        <v>12757271</v>
      </c>
      <c r="L81" s="813">
        <f t="shared" si="19"/>
        <v>2849</v>
      </c>
      <c r="M81" s="813">
        <f t="shared" si="19"/>
        <v>62647158</v>
      </c>
      <c r="N81" s="813">
        <f t="shared" si="19"/>
        <v>728236</v>
      </c>
      <c r="O81" s="813">
        <f t="shared" si="19"/>
        <v>1303331</v>
      </c>
      <c r="P81" s="813">
        <f t="shared" si="19"/>
        <v>0</v>
      </c>
      <c r="Q81" s="813">
        <f t="shared" si="19"/>
        <v>0</v>
      </c>
      <c r="R81" s="813">
        <f t="shared" si="19"/>
        <v>51032860</v>
      </c>
      <c r="S81" s="755">
        <f t="shared" si="7"/>
        <v>115711585</v>
      </c>
      <c r="T81" s="699">
        <f t="shared" si="17"/>
        <v>0.21882680691409395</v>
      </c>
    </row>
    <row r="82" spans="1:20" s="447" customFormat="1" ht="30" customHeight="1">
      <c r="A82" s="667" t="s">
        <v>707</v>
      </c>
      <c r="B82" s="670" t="s">
        <v>708</v>
      </c>
      <c r="C82" s="755">
        <f t="shared" si="3"/>
        <v>17515905</v>
      </c>
      <c r="D82" s="834">
        <f>14523014-6</f>
        <v>14523008</v>
      </c>
      <c r="E82" s="835">
        <f>'[13]Mẫu BC tiền theo CHV Mẫu 07'!$E$14+6</f>
        <v>2992897</v>
      </c>
      <c r="F82" s="835">
        <f>'[13]Mẫu BC tiền theo CHV Mẫu 07'!$F$14</f>
        <v>0</v>
      </c>
      <c r="G82" s="843">
        <v>0</v>
      </c>
      <c r="H82" s="813">
        <f t="shared" si="4"/>
        <v>17515905</v>
      </c>
      <c r="I82" s="813">
        <f t="shared" si="5"/>
        <v>15328710</v>
      </c>
      <c r="J82" s="835">
        <f>'[13]Mẫu BC tiền theo CHV Mẫu 07'!$J$14</f>
        <v>866472</v>
      </c>
      <c r="K82" s="835">
        <f>'[13]Mẫu BC tiền theo CHV Mẫu 07'!$K$14</f>
        <v>325367</v>
      </c>
      <c r="L82" s="835">
        <f>'[13]Mẫu BC tiền theo CHV Mẫu 07'!$L$14</f>
        <v>0</v>
      </c>
      <c r="M82" s="814">
        <f t="shared" si="6"/>
        <v>14135871</v>
      </c>
      <c r="N82" s="835">
        <f>'[13]Mẫu BC tiền theo CHV Mẫu 07'!$N$14</f>
        <v>1000</v>
      </c>
      <c r="O82" s="835">
        <f>'[13]Mẫu BC tiền theo CHV Mẫu 07'!$O$14</f>
        <v>0</v>
      </c>
      <c r="P82" s="835">
        <f>'[13]Mẫu BC tiền theo CHV Mẫu 07'!$P$14</f>
        <v>0</v>
      </c>
      <c r="Q82" s="835">
        <f>'[13]Mẫu BC tiền theo CHV Mẫu 07'!$Q$14</f>
        <v>0</v>
      </c>
      <c r="R82" s="835">
        <f>'[13]Mẫu BC tiền theo CHV Mẫu 07'!$R$14</f>
        <v>2187195</v>
      </c>
      <c r="S82" s="755">
        <f t="shared" si="7"/>
        <v>16324066</v>
      </c>
      <c r="T82" s="699">
        <f t="shared" si="17"/>
        <v>0.0777520743754693</v>
      </c>
    </row>
    <row r="83" spans="1:20" s="447" customFormat="1" ht="30" customHeight="1">
      <c r="A83" s="667" t="s">
        <v>709</v>
      </c>
      <c r="B83" s="670" t="s">
        <v>767</v>
      </c>
      <c r="C83" s="755">
        <f t="shared" si="3"/>
        <v>45005978</v>
      </c>
      <c r="D83" s="834">
        <v>36265621</v>
      </c>
      <c r="E83" s="835">
        <f>'[13]Mẫu BC tiền theo CHV Mẫu 07'!$E$15</f>
        <v>8740357</v>
      </c>
      <c r="F83" s="835">
        <f>'[13]Mẫu BC tiền theo CHV Mẫu 07'!$F$15</f>
        <v>0</v>
      </c>
      <c r="G83" s="843">
        <v>0</v>
      </c>
      <c r="H83" s="813">
        <f t="shared" si="4"/>
        <v>45005978</v>
      </c>
      <c r="I83" s="813">
        <f t="shared" si="5"/>
        <v>19776601</v>
      </c>
      <c r="J83" s="835">
        <f>'[13]Mẫu BC tiền theo CHV Mẫu 07'!$J$15</f>
        <v>1219244</v>
      </c>
      <c r="K83" s="835">
        <f>'[13]Mẫu BC tiền theo CHV Mẫu 07'!$K$15</f>
        <v>420626</v>
      </c>
      <c r="L83" s="835">
        <f>'[13]Mẫu BC tiền theo CHV Mẫu 07'!$L$15</f>
        <v>0</v>
      </c>
      <c r="M83" s="814">
        <f t="shared" si="6"/>
        <v>16833400</v>
      </c>
      <c r="N83" s="835">
        <f>'[13]Mẫu BC tiền theo CHV Mẫu 07'!$N$15</f>
        <v>0</v>
      </c>
      <c r="O83" s="835">
        <f>'[13]Mẫu BC tiền theo CHV Mẫu 07'!$O$15</f>
        <v>1303331</v>
      </c>
      <c r="P83" s="835">
        <f>'[13]Mẫu BC tiền theo CHV Mẫu 07'!$P$15</f>
        <v>0</v>
      </c>
      <c r="Q83" s="835">
        <f>'[13]Mẫu BC tiền theo CHV Mẫu 07'!$Q$15</f>
        <v>0</v>
      </c>
      <c r="R83" s="835">
        <f>'[13]Mẫu BC tiền theo CHV Mẫu 07'!$R$15</f>
        <v>25229377</v>
      </c>
      <c r="S83" s="755">
        <f t="shared" si="7"/>
        <v>43366108</v>
      </c>
      <c r="T83" s="699">
        <f t="shared" si="17"/>
        <v>0.08291970900358459</v>
      </c>
    </row>
    <row r="84" spans="1:20" s="447" customFormat="1" ht="30" customHeight="1">
      <c r="A84" s="667" t="s">
        <v>710</v>
      </c>
      <c r="B84" s="672" t="s">
        <v>779</v>
      </c>
      <c r="C84" s="755">
        <f t="shared" si="3"/>
        <v>29743518</v>
      </c>
      <c r="D84" s="834">
        <v>28673386</v>
      </c>
      <c r="E84" s="835">
        <f>'[13]Mẫu BC tiền theo CHV Mẫu 07'!$E$16</f>
        <v>1070132</v>
      </c>
      <c r="F84" s="835">
        <f>'[13]Mẫu BC tiền theo CHV Mẫu 07'!$F$16</f>
        <v>0</v>
      </c>
      <c r="G84" s="843">
        <v>0</v>
      </c>
      <c r="H84" s="813">
        <f t="shared" si="4"/>
        <v>29743518</v>
      </c>
      <c r="I84" s="813">
        <f t="shared" si="5"/>
        <v>24787644</v>
      </c>
      <c r="J84" s="835">
        <f>'[13]Mẫu BC tiền theo CHV Mẫu 07'!$J$16</f>
        <v>1959547</v>
      </c>
      <c r="K84" s="835">
        <f>'[13]Mẫu BC tiền theo CHV Mẫu 07'!$K$16</f>
        <v>11475303</v>
      </c>
      <c r="L84" s="835">
        <f>'[13]Mẫu BC tiền theo CHV Mẫu 07'!$L$16</f>
        <v>0</v>
      </c>
      <c r="M84" s="814">
        <f t="shared" si="6"/>
        <v>11352794</v>
      </c>
      <c r="N84" s="835">
        <f>'[13]Mẫu BC tiền theo CHV Mẫu 07'!$N$16</f>
        <v>0</v>
      </c>
      <c r="O84" s="835">
        <f>'[13]Mẫu BC tiền theo CHV Mẫu 07'!$O$16</f>
        <v>0</v>
      </c>
      <c r="P84" s="835">
        <f>'[13]Mẫu BC tiền theo CHV Mẫu 07'!$P$16</f>
        <v>0</v>
      </c>
      <c r="Q84" s="835">
        <f>'[13]Mẫu BC tiền theo CHV Mẫu 07'!$Q$16</f>
        <v>0</v>
      </c>
      <c r="R84" s="835">
        <f>'[13]Mẫu BC tiền theo CHV Mẫu 07'!$R$16</f>
        <v>4955874</v>
      </c>
      <c r="S84" s="755">
        <f t="shared" si="7"/>
        <v>16308668</v>
      </c>
      <c r="T84" s="699">
        <f t="shared" si="17"/>
        <v>0.5419978599014896</v>
      </c>
    </row>
    <row r="85" spans="1:20" s="447" customFormat="1" ht="30" customHeight="1">
      <c r="A85" s="667" t="s">
        <v>711</v>
      </c>
      <c r="B85" s="672" t="s">
        <v>768</v>
      </c>
      <c r="C85" s="755">
        <f t="shared" si="3"/>
        <v>19177182</v>
      </c>
      <c r="D85" s="834">
        <v>14159955</v>
      </c>
      <c r="E85" s="835">
        <f>'[13]Mẫu BC tiền theo CHV Mẫu 07'!$E$17</f>
        <v>5017227</v>
      </c>
      <c r="F85" s="835">
        <f>'[13]Mẫu BC tiền theo CHV Mẫu 07'!$F$17</f>
        <v>0</v>
      </c>
      <c r="G85" s="843">
        <v>0</v>
      </c>
      <c r="H85" s="813">
        <f t="shared" si="4"/>
        <v>19177182</v>
      </c>
      <c r="I85" s="813">
        <f t="shared" si="5"/>
        <v>13704420</v>
      </c>
      <c r="J85" s="835">
        <f>'[13]Mẫu BC tiền theo CHV Mẫu 07'!$J$17</f>
        <v>213906</v>
      </c>
      <c r="K85" s="835">
        <f>'[13]Mẫu BC tiền theo CHV Mẫu 07'!$K$17</f>
        <v>287777</v>
      </c>
      <c r="L85" s="835">
        <f>'[13]Mẫu BC tiền theo CHV Mẫu 07'!$L$17</f>
        <v>2849</v>
      </c>
      <c r="M85" s="814">
        <f t="shared" si="6"/>
        <v>12472652</v>
      </c>
      <c r="N85" s="835">
        <f>'[13]Mẫu BC tiền theo CHV Mẫu 07'!$N$17</f>
        <v>727236</v>
      </c>
      <c r="O85" s="835">
        <f>'[13]Mẫu BC tiền theo CHV Mẫu 07'!$O$17</f>
        <v>0</v>
      </c>
      <c r="P85" s="835">
        <f>'[13]Mẫu BC tiền theo CHV Mẫu 07'!$P$17</f>
        <v>0</v>
      </c>
      <c r="Q85" s="835">
        <f>'[13]Mẫu BC tiền theo CHV Mẫu 07'!$Q$17</f>
        <v>0</v>
      </c>
      <c r="R85" s="835">
        <f>'[13]Mẫu BC tiền theo CHV Mẫu 07'!$R$17</f>
        <v>5472762</v>
      </c>
      <c r="S85" s="755">
        <f t="shared" si="7"/>
        <v>18672650</v>
      </c>
      <c r="T85" s="699">
        <f t="shared" si="17"/>
        <v>0.03681527565559141</v>
      </c>
    </row>
    <row r="86" spans="1:20" s="447" customFormat="1" ht="30" customHeight="1">
      <c r="A86" s="667" t="s">
        <v>712</v>
      </c>
      <c r="B86" s="670" t="s">
        <v>780</v>
      </c>
      <c r="C86" s="755">
        <f t="shared" si="3"/>
        <v>0</v>
      </c>
      <c r="D86" s="834">
        <v>0</v>
      </c>
      <c r="E86" s="835">
        <f>'[13]Mẫu BC tiền theo CHV Mẫu 07'!$E$18</f>
        <v>0</v>
      </c>
      <c r="F86" s="835">
        <f>'[13]Mẫu BC tiền theo CHV Mẫu 07'!$F$18</f>
        <v>0</v>
      </c>
      <c r="G86" s="843">
        <v>0</v>
      </c>
      <c r="H86" s="813">
        <f t="shared" si="4"/>
        <v>0</v>
      </c>
      <c r="I86" s="813">
        <f t="shared" si="5"/>
        <v>0</v>
      </c>
      <c r="J86" s="835">
        <f>'[13]Mẫu BC tiền theo CHV Mẫu 07'!$J$18</f>
        <v>0</v>
      </c>
      <c r="K86" s="835">
        <f>'[13]Mẫu BC tiền theo CHV Mẫu 07'!$K$18</f>
        <v>0</v>
      </c>
      <c r="L86" s="835">
        <f>'[13]Mẫu BC tiền theo CHV Mẫu 07'!$L$18</f>
        <v>0</v>
      </c>
      <c r="M86" s="814">
        <f t="shared" si="6"/>
        <v>0</v>
      </c>
      <c r="N86" s="835">
        <f>'[13]Mẫu BC tiền theo CHV Mẫu 07'!$N$18</f>
        <v>0</v>
      </c>
      <c r="O86" s="835">
        <f>'[13]Mẫu BC tiền theo CHV Mẫu 07'!$O$18</f>
        <v>0</v>
      </c>
      <c r="P86" s="835">
        <f>'[13]Mẫu BC tiền theo CHV Mẫu 07'!$P$18</f>
        <v>0</v>
      </c>
      <c r="Q86" s="835">
        <f>'[13]Mẫu BC tiền theo CHV Mẫu 07'!$Q$18</f>
        <v>0</v>
      </c>
      <c r="R86" s="835">
        <f>'[13]Mẫu BC tiền theo CHV Mẫu 07'!$R$18</f>
        <v>0</v>
      </c>
      <c r="S86" s="755">
        <f t="shared" si="7"/>
        <v>0</v>
      </c>
      <c r="T86" s="699" t="e">
        <f t="shared" si="17"/>
        <v>#DIV/0!</v>
      </c>
    </row>
    <row r="87" spans="1:20" s="447" customFormat="1" ht="30" customHeight="1">
      <c r="A87" s="667" t="s">
        <v>785</v>
      </c>
      <c r="B87" s="678" t="s">
        <v>674</v>
      </c>
      <c r="C87" s="755">
        <f t="shared" si="3"/>
        <v>22387185</v>
      </c>
      <c r="D87" s="834">
        <v>19392205</v>
      </c>
      <c r="E87" s="835">
        <f>'[13]Mẫu BC tiền theo CHV Mẫu 07'!$E$19</f>
        <v>2994980</v>
      </c>
      <c r="F87" s="835">
        <f>'[13]Mẫu BC tiền theo CHV Mẫu 07'!$F$19</f>
        <v>0</v>
      </c>
      <c r="G87" s="843">
        <v>0</v>
      </c>
      <c r="H87" s="813">
        <f t="shared" si="4"/>
        <v>22387185</v>
      </c>
      <c r="I87" s="813">
        <f t="shared" si="5"/>
        <v>9199533</v>
      </c>
      <c r="J87" s="835">
        <f>'[13]Mẫu BC tiền theo CHV Mẫu 07'!$J$19</f>
        <v>1098894</v>
      </c>
      <c r="K87" s="835">
        <f>'[13]Mẫu BC tiền theo CHV Mẫu 07'!$K$19</f>
        <v>248198</v>
      </c>
      <c r="L87" s="835">
        <f>'[13]Mẫu BC tiền theo CHV Mẫu 07'!$L$19</f>
        <v>0</v>
      </c>
      <c r="M87" s="814">
        <f t="shared" si="6"/>
        <v>7852441</v>
      </c>
      <c r="N87" s="835">
        <f>'[13]Mẫu BC tiền theo CHV Mẫu 07'!$N$19</f>
        <v>0</v>
      </c>
      <c r="O87" s="835">
        <f>'[13]Mẫu BC tiền theo CHV Mẫu 07'!$O$19</f>
        <v>0</v>
      </c>
      <c r="P87" s="835">
        <f>'[13]Mẫu BC tiền theo CHV Mẫu 07'!$P$19</f>
        <v>0</v>
      </c>
      <c r="Q87" s="835">
        <f>'[13]Mẫu BC tiền theo CHV Mẫu 07'!$Q$19</f>
        <v>0</v>
      </c>
      <c r="R87" s="835">
        <f>'[13]Mẫu BC tiền theo CHV Mẫu 07'!$R$19</f>
        <v>13187652</v>
      </c>
      <c r="S87" s="755">
        <f t="shared" si="7"/>
        <v>21040093</v>
      </c>
      <c r="T87" s="699">
        <f t="shared" si="17"/>
        <v>0.1464304764165746</v>
      </c>
    </row>
    <row r="88" spans="1:20" s="447" customFormat="1" ht="30" customHeight="1">
      <c r="A88" s="751" t="s">
        <v>78</v>
      </c>
      <c r="B88" s="758" t="s">
        <v>714</v>
      </c>
      <c r="C88" s="755">
        <f t="shared" si="3"/>
        <v>118738816</v>
      </c>
      <c r="D88" s="816">
        <f>D89+D90+D91+D92+D93+D94</f>
        <v>105710735</v>
      </c>
      <c r="E88" s="813">
        <f aca="true" t="shared" si="20" ref="E88:R88">E89+E90+E91+E92+E93+E94</f>
        <v>13028081</v>
      </c>
      <c r="F88" s="813">
        <f t="shared" si="20"/>
        <v>45600</v>
      </c>
      <c r="G88" s="813">
        <f t="shared" si="20"/>
        <v>0</v>
      </c>
      <c r="H88" s="813">
        <f t="shared" si="4"/>
        <v>118693216</v>
      </c>
      <c r="I88" s="813">
        <f t="shared" si="5"/>
        <v>67909852</v>
      </c>
      <c r="J88" s="813">
        <f t="shared" si="20"/>
        <v>2488902</v>
      </c>
      <c r="K88" s="813">
        <f t="shared" si="20"/>
        <v>492282</v>
      </c>
      <c r="L88" s="813">
        <f t="shared" si="20"/>
        <v>0</v>
      </c>
      <c r="M88" s="819">
        <f t="shared" si="6"/>
        <v>64705654</v>
      </c>
      <c r="N88" s="813">
        <f t="shared" si="20"/>
        <v>223014</v>
      </c>
      <c r="O88" s="813">
        <f t="shared" si="20"/>
        <v>0</v>
      </c>
      <c r="P88" s="813">
        <f t="shared" si="20"/>
        <v>0</v>
      </c>
      <c r="Q88" s="813">
        <f t="shared" si="20"/>
        <v>0</v>
      </c>
      <c r="R88" s="813">
        <f t="shared" si="20"/>
        <v>50783364</v>
      </c>
      <c r="S88" s="755">
        <f t="shared" si="7"/>
        <v>115712032</v>
      </c>
      <c r="T88" s="699">
        <f t="shared" si="17"/>
        <v>0.04389913852264028</v>
      </c>
    </row>
    <row r="89" spans="1:20" s="447" customFormat="1" ht="30" customHeight="1">
      <c r="A89" s="667" t="s">
        <v>715</v>
      </c>
      <c r="B89" s="764" t="s">
        <v>719</v>
      </c>
      <c r="C89" s="755">
        <f t="shared" si="3"/>
        <v>45228630</v>
      </c>
      <c r="D89" s="844">
        <f>41375231-1731</f>
        <v>41373500</v>
      </c>
      <c r="E89" s="844">
        <f>3853399+1731</f>
        <v>3855130</v>
      </c>
      <c r="F89" s="844">
        <v>45600</v>
      </c>
      <c r="G89" s="836">
        <v>0</v>
      </c>
      <c r="H89" s="813">
        <f t="shared" si="4"/>
        <v>45183030</v>
      </c>
      <c r="I89" s="813">
        <f t="shared" si="5"/>
        <v>13714634</v>
      </c>
      <c r="J89" s="844">
        <v>1272752</v>
      </c>
      <c r="K89" s="844">
        <v>63170</v>
      </c>
      <c r="L89" s="844">
        <v>0</v>
      </c>
      <c r="M89" s="814">
        <f t="shared" si="6"/>
        <v>12378712</v>
      </c>
      <c r="N89" s="844">
        <v>0</v>
      </c>
      <c r="O89" s="844">
        <v>0</v>
      </c>
      <c r="P89" s="844">
        <v>0</v>
      </c>
      <c r="Q89" s="844">
        <v>0</v>
      </c>
      <c r="R89" s="844">
        <v>31468396</v>
      </c>
      <c r="S89" s="755">
        <f t="shared" si="7"/>
        <v>43847108</v>
      </c>
      <c r="T89" s="699">
        <f t="shared" si="17"/>
        <v>0.09740850539649837</v>
      </c>
    </row>
    <row r="90" spans="1:20" s="447" customFormat="1" ht="30" customHeight="1">
      <c r="A90" s="667" t="s">
        <v>716</v>
      </c>
      <c r="B90" s="764" t="s">
        <v>717</v>
      </c>
      <c r="C90" s="755">
        <f t="shared" si="3"/>
        <v>22506322</v>
      </c>
      <c r="D90" s="844">
        <v>20031858</v>
      </c>
      <c r="E90" s="844">
        <v>2474464</v>
      </c>
      <c r="F90" s="844">
        <v>0</v>
      </c>
      <c r="G90" s="836">
        <v>0</v>
      </c>
      <c r="H90" s="813">
        <f aca="true" t="shared" si="21" ref="H90:H105">C90-F90</f>
        <v>22506322</v>
      </c>
      <c r="I90" s="813">
        <f t="shared" si="5"/>
        <v>19721927</v>
      </c>
      <c r="J90" s="844">
        <v>637523</v>
      </c>
      <c r="K90" s="844">
        <v>86750</v>
      </c>
      <c r="L90" s="844">
        <v>0</v>
      </c>
      <c r="M90" s="814">
        <f t="shared" si="6"/>
        <v>18997654</v>
      </c>
      <c r="N90" s="844">
        <v>0</v>
      </c>
      <c r="O90" s="844">
        <v>0</v>
      </c>
      <c r="P90" s="844">
        <v>0</v>
      </c>
      <c r="Q90" s="844">
        <v>0</v>
      </c>
      <c r="R90" s="844">
        <v>2784395</v>
      </c>
      <c r="S90" s="755">
        <f t="shared" si="7"/>
        <v>21782049</v>
      </c>
      <c r="T90" s="699">
        <f t="shared" si="17"/>
        <v>0.036724251134283174</v>
      </c>
    </row>
    <row r="91" spans="1:20" s="447" customFormat="1" ht="30" customHeight="1">
      <c r="A91" s="667" t="s">
        <v>718</v>
      </c>
      <c r="B91" s="764" t="s">
        <v>772</v>
      </c>
      <c r="C91" s="755">
        <f t="shared" si="3"/>
        <v>30481478</v>
      </c>
      <c r="D91" s="844">
        <v>25055948</v>
      </c>
      <c r="E91" s="844">
        <v>5425530</v>
      </c>
      <c r="F91" s="844">
        <v>0</v>
      </c>
      <c r="G91" s="836"/>
      <c r="H91" s="813">
        <f t="shared" si="21"/>
        <v>30481478</v>
      </c>
      <c r="I91" s="813">
        <f t="shared" si="5"/>
        <v>19226595</v>
      </c>
      <c r="J91" s="844">
        <v>263733</v>
      </c>
      <c r="K91" s="844">
        <v>177950</v>
      </c>
      <c r="L91" s="844">
        <v>0</v>
      </c>
      <c r="M91" s="814">
        <f t="shared" si="6"/>
        <v>18784912</v>
      </c>
      <c r="N91" s="844">
        <v>0</v>
      </c>
      <c r="O91" s="844">
        <v>0</v>
      </c>
      <c r="P91" s="844">
        <v>0</v>
      </c>
      <c r="Q91" s="844">
        <v>0</v>
      </c>
      <c r="R91" s="844">
        <v>11254883</v>
      </c>
      <c r="S91" s="755">
        <f t="shared" si="7"/>
        <v>30039795</v>
      </c>
      <c r="T91" s="699">
        <f t="shared" si="17"/>
        <v>0.022972502411373413</v>
      </c>
    </row>
    <row r="92" spans="1:20" s="447" customFormat="1" ht="30" customHeight="1">
      <c r="A92" s="667" t="s">
        <v>769</v>
      </c>
      <c r="B92" s="764" t="s">
        <v>771</v>
      </c>
      <c r="C92" s="755">
        <f t="shared" si="3"/>
        <v>13496804</v>
      </c>
      <c r="D92" s="844">
        <v>12785502</v>
      </c>
      <c r="E92" s="844">
        <v>711302</v>
      </c>
      <c r="F92" s="844">
        <v>0</v>
      </c>
      <c r="G92" s="836">
        <v>0</v>
      </c>
      <c r="H92" s="813">
        <f t="shared" si="21"/>
        <v>13496804</v>
      </c>
      <c r="I92" s="813">
        <f t="shared" si="5"/>
        <v>9322704</v>
      </c>
      <c r="J92" s="844">
        <v>240876</v>
      </c>
      <c r="K92" s="844">
        <v>8000</v>
      </c>
      <c r="L92" s="844">
        <v>0</v>
      </c>
      <c r="M92" s="814">
        <f t="shared" si="6"/>
        <v>8850814</v>
      </c>
      <c r="N92" s="844">
        <v>223014</v>
      </c>
      <c r="O92" s="844">
        <v>0</v>
      </c>
      <c r="P92" s="844">
        <v>0</v>
      </c>
      <c r="Q92" s="844">
        <v>0</v>
      </c>
      <c r="R92" s="844">
        <v>4174100</v>
      </c>
      <c r="S92" s="755">
        <f t="shared" si="7"/>
        <v>13247928</v>
      </c>
      <c r="T92" s="699">
        <f t="shared" si="17"/>
        <v>0.026695688289577787</v>
      </c>
    </row>
    <row r="93" spans="1:20" s="447" customFormat="1" ht="30" customHeight="1">
      <c r="A93" s="667" t="s">
        <v>770</v>
      </c>
      <c r="B93" s="764" t="s">
        <v>790</v>
      </c>
      <c r="C93" s="755">
        <f t="shared" si="3"/>
        <v>7025582</v>
      </c>
      <c r="D93" s="844">
        <v>6463927</v>
      </c>
      <c r="E93" s="844">
        <v>561655</v>
      </c>
      <c r="F93" s="844">
        <v>0</v>
      </c>
      <c r="G93" s="836"/>
      <c r="H93" s="813">
        <f t="shared" si="21"/>
        <v>7025582</v>
      </c>
      <c r="I93" s="813">
        <f t="shared" si="5"/>
        <v>5923992</v>
      </c>
      <c r="J93" s="844">
        <v>74018</v>
      </c>
      <c r="K93" s="844">
        <v>156412</v>
      </c>
      <c r="L93" s="844">
        <v>0</v>
      </c>
      <c r="M93" s="814">
        <f t="shared" si="6"/>
        <v>5693562</v>
      </c>
      <c r="N93" s="844">
        <v>0</v>
      </c>
      <c r="O93" s="844">
        <v>0</v>
      </c>
      <c r="P93" s="844">
        <v>0</v>
      </c>
      <c r="Q93" s="844">
        <v>0</v>
      </c>
      <c r="R93" s="844">
        <v>1101590</v>
      </c>
      <c r="S93" s="755">
        <f t="shared" si="7"/>
        <v>6795152</v>
      </c>
      <c r="T93" s="699"/>
    </row>
    <row r="94" spans="1:20" s="447" customFormat="1" ht="30" customHeight="1">
      <c r="A94" s="667" t="s">
        <v>791</v>
      </c>
      <c r="B94" s="764" t="s">
        <v>810</v>
      </c>
      <c r="C94" s="755">
        <f t="shared" si="3"/>
        <v>0</v>
      </c>
      <c r="D94" s="844">
        <v>0</v>
      </c>
      <c r="E94" s="844">
        <v>0</v>
      </c>
      <c r="F94" s="844">
        <v>0</v>
      </c>
      <c r="G94" s="836"/>
      <c r="H94" s="813">
        <f t="shared" si="21"/>
        <v>0</v>
      </c>
      <c r="I94" s="813">
        <f t="shared" si="5"/>
        <v>0</v>
      </c>
      <c r="J94" s="844">
        <v>0</v>
      </c>
      <c r="K94" s="844">
        <v>0</v>
      </c>
      <c r="L94" s="844">
        <v>0</v>
      </c>
      <c r="M94" s="814">
        <f t="shared" si="6"/>
        <v>0</v>
      </c>
      <c r="N94" s="844">
        <v>0</v>
      </c>
      <c r="O94" s="844">
        <v>0</v>
      </c>
      <c r="P94" s="844">
        <v>0</v>
      </c>
      <c r="Q94" s="844">
        <v>0</v>
      </c>
      <c r="R94" s="844">
        <v>0</v>
      </c>
      <c r="S94" s="755">
        <f t="shared" si="7"/>
        <v>0</v>
      </c>
      <c r="T94" s="699"/>
    </row>
    <row r="95" spans="1:20" s="447" customFormat="1" ht="30" customHeight="1">
      <c r="A95" s="751" t="s">
        <v>101</v>
      </c>
      <c r="B95" s="758" t="s">
        <v>720</v>
      </c>
      <c r="C95" s="755">
        <f t="shared" si="3"/>
        <v>18114050</v>
      </c>
      <c r="D95" s="816">
        <f>D96+D97+D98</f>
        <v>15078542</v>
      </c>
      <c r="E95" s="813">
        <f aca="true" t="shared" si="22" ref="E95:R95">E96+E97+E98</f>
        <v>3035508</v>
      </c>
      <c r="F95" s="813">
        <f t="shared" si="22"/>
        <v>0</v>
      </c>
      <c r="G95" s="813">
        <f t="shared" si="22"/>
        <v>0</v>
      </c>
      <c r="H95" s="813">
        <f t="shared" si="22"/>
        <v>18114050</v>
      </c>
      <c r="I95" s="813">
        <f t="shared" si="22"/>
        <v>14606410</v>
      </c>
      <c r="J95" s="813">
        <f t="shared" si="22"/>
        <v>2811005</v>
      </c>
      <c r="K95" s="813">
        <f t="shared" si="22"/>
        <v>174822</v>
      </c>
      <c r="L95" s="813">
        <f t="shared" si="22"/>
        <v>0</v>
      </c>
      <c r="M95" s="813">
        <f t="shared" si="22"/>
        <v>10148367</v>
      </c>
      <c r="N95" s="813">
        <f t="shared" si="22"/>
        <v>40500</v>
      </c>
      <c r="O95" s="813">
        <f t="shared" si="22"/>
        <v>1431716</v>
      </c>
      <c r="P95" s="813">
        <f t="shared" si="22"/>
        <v>0</v>
      </c>
      <c r="Q95" s="813">
        <f t="shared" si="22"/>
        <v>0</v>
      </c>
      <c r="R95" s="813">
        <f t="shared" si="22"/>
        <v>3507640</v>
      </c>
      <c r="S95" s="755">
        <f t="shared" si="7"/>
        <v>15128223</v>
      </c>
      <c r="T95" s="699">
        <f t="shared" si="17"/>
        <v>0.20441895031017204</v>
      </c>
    </row>
    <row r="96" spans="1:20" s="447" customFormat="1" ht="30" customHeight="1">
      <c r="A96" s="667" t="s">
        <v>721</v>
      </c>
      <c r="B96" s="669" t="s">
        <v>754</v>
      </c>
      <c r="C96" s="755">
        <f t="shared" si="3"/>
        <v>1486377</v>
      </c>
      <c r="D96" s="836">
        <v>1410820</v>
      </c>
      <c r="E96" s="836">
        <f>75558-1</f>
        <v>75557</v>
      </c>
      <c r="F96" s="836">
        <v>0</v>
      </c>
      <c r="G96" s="845">
        <v>0</v>
      </c>
      <c r="H96" s="813">
        <f t="shared" si="21"/>
        <v>1486377</v>
      </c>
      <c r="I96" s="813">
        <f t="shared" si="5"/>
        <v>1442777</v>
      </c>
      <c r="J96" s="836">
        <v>24058</v>
      </c>
      <c r="K96" s="836">
        <v>0</v>
      </c>
      <c r="L96" s="845">
        <v>0</v>
      </c>
      <c r="M96" s="814">
        <f t="shared" si="6"/>
        <v>1418719</v>
      </c>
      <c r="N96" s="836">
        <v>0</v>
      </c>
      <c r="O96" s="836">
        <v>0</v>
      </c>
      <c r="P96" s="836">
        <v>0</v>
      </c>
      <c r="Q96" s="837">
        <v>0</v>
      </c>
      <c r="R96" s="838">
        <v>43600</v>
      </c>
      <c r="S96" s="755">
        <f t="shared" si="7"/>
        <v>1462319</v>
      </c>
      <c r="T96" s="699">
        <f t="shared" si="17"/>
        <v>0.016674787579785372</v>
      </c>
    </row>
    <row r="97" spans="1:20" s="447" customFormat="1" ht="30" customHeight="1">
      <c r="A97" s="667" t="s">
        <v>722</v>
      </c>
      <c r="B97" s="669" t="s">
        <v>723</v>
      </c>
      <c r="C97" s="755">
        <f t="shared" si="3"/>
        <v>8472465</v>
      </c>
      <c r="D97" s="836">
        <v>8366565</v>
      </c>
      <c r="E97" s="836">
        <v>105900</v>
      </c>
      <c r="F97" s="836">
        <v>0</v>
      </c>
      <c r="G97" s="845">
        <v>0</v>
      </c>
      <c r="H97" s="813">
        <f t="shared" si="21"/>
        <v>8472465</v>
      </c>
      <c r="I97" s="813">
        <f t="shared" si="5"/>
        <v>6040896</v>
      </c>
      <c r="J97" s="836">
        <v>2258818</v>
      </c>
      <c r="K97" s="836">
        <v>0</v>
      </c>
      <c r="L97" s="845">
        <v>0</v>
      </c>
      <c r="M97" s="814">
        <f t="shared" si="6"/>
        <v>2309862</v>
      </c>
      <c r="N97" s="836">
        <v>40500</v>
      </c>
      <c r="O97" s="836">
        <v>1431716</v>
      </c>
      <c r="P97" s="836">
        <v>0</v>
      </c>
      <c r="Q97" s="837">
        <v>0</v>
      </c>
      <c r="R97" s="838">
        <v>2431569</v>
      </c>
      <c r="S97" s="755">
        <f t="shared" si="7"/>
        <v>6213647</v>
      </c>
      <c r="T97" s="699">
        <f t="shared" si="17"/>
        <v>0.3739210209876151</v>
      </c>
    </row>
    <row r="98" spans="1:20" s="447" customFormat="1" ht="30" customHeight="1">
      <c r="A98" s="667" t="s">
        <v>724</v>
      </c>
      <c r="B98" s="669" t="s">
        <v>753</v>
      </c>
      <c r="C98" s="755">
        <f t="shared" si="3"/>
        <v>8155208</v>
      </c>
      <c r="D98" s="836">
        <v>5301157</v>
      </c>
      <c r="E98" s="836">
        <v>2854051</v>
      </c>
      <c r="F98" s="836">
        <v>0</v>
      </c>
      <c r="G98" s="846"/>
      <c r="H98" s="813">
        <f t="shared" si="21"/>
        <v>8155208</v>
      </c>
      <c r="I98" s="813">
        <f t="shared" si="5"/>
        <v>7122737</v>
      </c>
      <c r="J98" s="836">
        <v>528129</v>
      </c>
      <c r="K98" s="836">
        <v>174822</v>
      </c>
      <c r="L98" s="846"/>
      <c r="M98" s="814">
        <f t="shared" si="6"/>
        <v>6419786</v>
      </c>
      <c r="N98" s="836">
        <v>0</v>
      </c>
      <c r="O98" s="836">
        <v>0</v>
      </c>
      <c r="P98" s="836">
        <v>0</v>
      </c>
      <c r="Q98" s="837">
        <v>0</v>
      </c>
      <c r="R98" s="838">
        <v>1032471</v>
      </c>
      <c r="S98" s="755">
        <f t="shared" si="7"/>
        <v>7452257</v>
      </c>
      <c r="T98" s="699">
        <f t="shared" si="17"/>
        <v>0.09869113516335083</v>
      </c>
    </row>
    <row r="99" spans="1:20" s="447" customFormat="1" ht="30" customHeight="1">
      <c r="A99" s="751" t="s">
        <v>102</v>
      </c>
      <c r="B99" s="758" t="s">
        <v>725</v>
      </c>
      <c r="C99" s="755">
        <f t="shared" si="3"/>
        <v>48093142</v>
      </c>
      <c r="D99" s="816">
        <f>D100+D101+D102</f>
        <v>43708049</v>
      </c>
      <c r="E99" s="813">
        <f aca="true" t="shared" si="23" ref="E99:S99">E100+E101+E102</f>
        <v>4385093</v>
      </c>
      <c r="F99" s="813">
        <f t="shared" si="23"/>
        <v>0</v>
      </c>
      <c r="G99" s="813">
        <f t="shared" si="23"/>
        <v>0</v>
      </c>
      <c r="H99" s="813">
        <f t="shared" si="23"/>
        <v>48093142</v>
      </c>
      <c r="I99" s="813">
        <f t="shared" si="23"/>
        <v>23262602</v>
      </c>
      <c r="J99" s="813">
        <f t="shared" si="23"/>
        <v>653895</v>
      </c>
      <c r="K99" s="813">
        <f t="shared" si="23"/>
        <v>32550</v>
      </c>
      <c r="L99" s="813">
        <f t="shared" si="23"/>
        <v>0</v>
      </c>
      <c r="M99" s="813">
        <f t="shared" si="23"/>
        <v>22576157</v>
      </c>
      <c r="N99" s="813">
        <f t="shared" si="23"/>
        <v>0</v>
      </c>
      <c r="O99" s="813">
        <f t="shared" si="23"/>
        <v>0</v>
      </c>
      <c r="P99" s="813">
        <f t="shared" si="23"/>
        <v>0</v>
      </c>
      <c r="Q99" s="813">
        <f t="shared" si="23"/>
        <v>0</v>
      </c>
      <c r="R99" s="813">
        <f t="shared" si="23"/>
        <v>24830540</v>
      </c>
      <c r="S99" s="755">
        <f t="shared" si="23"/>
        <v>47406697</v>
      </c>
      <c r="T99" s="699">
        <f t="shared" si="17"/>
        <v>0.029508521875583824</v>
      </c>
    </row>
    <row r="100" spans="1:20" s="447" customFormat="1" ht="30" customHeight="1">
      <c r="A100" s="667" t="s">
        <v>726</v>
      </c>
      <c r="B100" s="669" t="s">
        <v>736</v>
      </c>
      <c r="C100" s="755">
        <f t="shared" si="3"/>
        <v>3436373</v>
      </c>
      <c r="D100" s="847">
        <f>2130709</f>
        <v>2130709</v>
      </c>
      <c r="E100" s="847">
        <f>1305663+1</f>
        <v>1305664</v>
      </c>
      <c r="F100" s="847">
        <v>0</v>
      </c>
      <c r="G100" s="848"/>
      <c r="H100" s="813">
        <f t="shared" si="21"/>
        <v>3436373</v>
      </c>
      <c r="I100" s="813">
        <f t="shared" si="5"/>
        <v>2715540</v>
      </c>
      <c r="J100" s="847">
        <f>349993+100+500</f>
        <v>350593</v>
      </c>
      <c r="K100" s="847">
        <v>300</v>
      </c>
      <c r="L100" s="847"/>
      <c r="M100" s="814">
        <f t="shared" si="6"/>
        <v>2364647</v>
      </c>
      <c r="N100" s="847">
        <v>0</v>
      </c>
      <c r="O100" s="847"/>
      <c r="P100" s="847"/>
      <c r="Q100" s="847"/>
      <c r="R100" s="847">
        <v>720833</v>
      </c>
      <c r="S100" s="755">
        <f t="shared" si="7"/>
        <v>3085480</v>
      </c>
      <c r="T100" s="699">
        <f t="shared" si="17"/>
        <v>0.12921665672389285</v>
      </c>
    </row>
    <row r="101" spans="1:20" s="447" customFormat="1" ht="30" customHeight="1">
      <c r="A101" s="667" t="s">
        <v>728</v>
      </c>
      <c r="B101" s="669" t="s">
        <v>729</v>
      </c>
      <c r="C101" s="755">
        <f t="shared" si="3"/>
        <v>32019545</v>
      </c>
      <c r="D101" s="847">
        <v>29084460</v>
      </c>
      <c r="E101" s="847">
        <v>2935085</v>
      </c>
      <c r="F101" s="847">
        <v>0</v>
      </c>
      <c r="G101" s="848">
        <v>0</v>
      </c>
      <c r="H101" s="813">
        <f t="shared" si="21"/>
        <v>32019545</v>
      </c>
      <c r="I101" s="813">
        <f t="shared" si="5"/>
        <v>8799438</v>
      </c>
      <c r="J101" s="847">
        <v>105516</v>
      </c>
      <c r="K101" s="847">
        <v>28500</v>
      </c>
      <c r="L101" s="847">
        <v>0</v>
      </c>
      <c r="M101" s="814">
        <f t="shared" si="6"/>
        <v>8665422</v>
      </c>
      <c r="N101" s="847">
        <v>0</v>
      </c>
      <c r="O101" s="847">
        <v>0</v>
      </c>
      <c r="P101" s="847">
        <v>0</v>
      </c>
      <c r="Q101" s="847">
        <v>0</v>
      </c>
      <c r="R101" s="849">
        <v>23220107</v>
      </c>
      <c r="S101" s="755">
        <f t="shared" si="7"/>
        <v>31885529</v>
      </c>
      <c r="T101" s="699">
        <f t="shared" si="17"/>
        <v>0.015230063556331665</v>
      </c>
    </row>
    <row r="102" spans="1:20" s="447" customFormat="1" ht="30" customHeight="1">
      <c r="A102" s="673" t="s">
        <v>730</v>
      </c>
      <c r="B102" s="669" t="s">
        <v>731</v>
      </c>
      <c r="C102" s="755">
        <f t="shared" si="3"/>
        <v>12637224</v>
      </c>
      <c r="D102" s="847">
        <f>12492880</f>
        <v>12492880</v>
      </c>
      <c r="E102" s="847">
        <v>144344</v>
      </c>
      <c r="F102" s="847">
        <v>0</v>
      </c>
      <c r="G102" s="848">
        <v>0</v>
      </c>
      <c r="H102" s="813">
        <f t="shared" si="21"/>
        <v>12637224</v>
      </c>
      <c r="I102" s="813">
        <f t="shared" si="5"/>
        <v>11747624</v>
      </c>
      <c r="J102" s="847">
        <v>197786</v>
      </c>
      <c r="K102" s="847">
        <v>3750</v>
      </c>
      <c r="L102" s="847">
        <v>0</v>
      </c>
      <c r="M102" s="814">
        <f t="shared" si="6"/>
        <v>11546088</v>
      </c>
      <c r="N102" s="847">
        <v>0</v>
      </c>
      <c r="O102" s="847">
        <v>0</v>
      </c>
      <c r="P102" s="847">
        <v>0</v>
      </c>
      <c r="Q102" s="847">
        <v>0</v>
      </c>
      <c r="R102" s="849">
        <v>889600</v>
      </c>
      <c r="S102" s="755">
        <f t="shared" si="7"/>
        <v>12435688</v>
      </c>
      <c r="T102" s="699">
        <f t="shared" si="17"/>
        <v>0.01715546905484888</v>
      </c>
    </row>
    <row r="103" spans="1:20" s="447" customFormat="1" ht="30" customHeight="1">
      <c r="A103" s="751" t="s">
        <v>103</v>
      </c>
      <c r="B103" s="752" t="s">
        <v>732</v>
      </c>
      <c r="C103" s="755">
        <f t="shared" si="3"/>
        <v>12372154</v>
      </c>
      <c r="D103" s="816">
        <f>D104+D105</f>
        <v>10780565</v>
      </c>
      <c r="E103" s="813">
        <f aca="true" t="shared" si="24" ref="E103:R103">E104+E105</f>
        <v>1591589</v>
      </c>
      <c r="F103" s="813">
        <f t="shared" si="24"/>
        <v>0</v>
      </c>
      <c r="G103" s="813">
        <f t="shared" si="24"/>
        <v>0</v>
      </c>
      <c r="H103" s="813">
        <f t="shared" si="24"/>
        <v>12372154</v>
      </c>
      <c r="I103" s="813">
        <f t="shared" si="24"/>
        <v>4418105</v>
      </c>
      <c r="J103" s="813">
        <f t="shared" si="24"/>
        <v>1184367</v>
      </c>
      <c r="K103" s="813">
        <f t="shared" si="24"/>
        <v>197558</v>
      </c>
      <c r="L103" s="813">
        <f t="shared" si="24"/>
        <v>0</v>
      </c>
      <c r="M103" s="813">
        <f t="shared" si="24"/>
        <v>3036180</v>
      </c>
      <c r="N103" s="813">
        <f t="shared" si="24"/>
        <v>0</v>
      </c>
      <c r="O103" s="813">
        <f t="shared" si="24"/>
        <v>0</v>
      </c>
      <c r="P103" s="813">
        <f t="shared" si="24"/>
        <v>0</v>
      </c>
      <c r="Q103" s="813">
        <f t="shared" si="24"/>
        <v>0</v>
      </c>
      <c r="R103" s="813">
        <f t="shared" si="24"/>
        <v>7954049</v>
      </c>
      <c r="S103" s="755">
        <f t="shared" si="7"/>
        <v>10990229</v>
      </c>
      <c r="T103" s="699">
        <f t="shared" si="17"/>
        <v>0.312786816972435</v>
      </c>
    </row>
    <row r="104" spans="1:20" s="447" customFormat="1" ht="30" customHeight="1">
      <c r="A104" s="667" t="s">
        <v>733</v>
      </c>
      <c r="B104" s="669" t="s">
        <v>734</v>
      </c>
      <c r="C104" s="755">
        <f t="shared" si="3"/>
        <v>12372154</v>
      </c>
      <c r="D104" s="844">
        <v>10780565</v>
      </c>
      <c r="E104" s="834">
        <v>1591589</v>
      </c>
      <c r="F104" s="834">
        <v>0</v>
      </c>
      <c r="G104" s="812">
        <v>0</v>
      </c>
      <c r="H104" s="813">
        <f t="shared" si="21"/>
        <v>12372154</v>
      </c>
      <c r="I104" s="813">
        <f t="shared" si="5"/>
        <v>4418105</v>
      </c>
      <c r="J104" s="834">
        <v>1184367</v>
      </c>
      <c r="K104" s="834">
        <v>197558</v>
      </c>
      <c r="L104" s="834">
        <v>0</v>
      </c>
      <c r="M104" s="814">
        <f t="shared" si="6"/>
        <v>3036180</v>
      </c>
      <c r="N104" s="834">
        <v>0</v>
      </c>
      <c r="O104" s="834">
        <v>0</v>
      </c>
      <c r="P104" s="834">
        <v>0</v>
      </c>
      <c r="Q104" s="834">
        <v>0</v>
      </c>
      <c r="R104" s="834">
        <v>7954049</v>
      </c>
      <c r="S104" s="755">
        <f t="shared" si="7"/>
        <v>10990229</v>
      </c>
      <c r="T104" s="699">
        <f t="shared" si="17"/>
        <v>0.312786816972435</v>
      </c>
    </row>
    <row r="105" spans="1:20" ht="30" customHeight="1">
      <c r="A105" s="667"/>
      <c r="B105" s="669"/>
      <c r="C105" s="755">
        <f t="shared" si="3"/>
        <v>0</v>
      </c>
      <c r="D105" s="770"/>
      <c r="E105" s="812"/>
      <c r="F105" s="812">
        <f>'[11]07'!$F$13</f>
        <v>0</v>
      </c>
      <c r="G105" s="812">
        <v>0</v>
      </c>
      <c r="H105" s="813">
        <f t="shared" si="21"/>
        <v>0</v>
      </c>
      <c r="I105" s="813">
        <f t="shared" si="5"/>
        <v>0</v>
      </c>
      <c r="J105" s="812"/>
      <c r="K105" s="812"/>
      <c r="L105" s="812">
        <f>'[11]07'!$L$13</f>
        <v>0</v>
      </c>
      <c r="M105" s="814">
        <f t="shared" si="6"/>
        <v>0</v>
      </c>
      <c r="N105" s="812"/>
      <c r="O105" s="812"/>
      <c r="P105" s="812"/>
      <c r="Q105" s="812"/>
      <c r="R105" s="815"/>
      <c r="S105" s="755">
        <f t="shared" si="7"/>
        <v>0</v>
      </c>
      <c r="T105" s="699" t="e">
        <f t="shared" si="17"/>
        <v>#DIV/0!</v>
      </c>
    </row>
    <row r="106" spans="1:20" s="438" customFormat="1" ht="29.25" customHeight="1">
      <c r="A106" s="1282"/>
      <c r="B106" s="1282"/>
      <c r="C106" s="1282"/>
      <c r="D106" s="1282"/>
      <c r="E106" s="1282"/>
      <c r="F106" s="769"/>
      <c r="G106" s="566"/>
      <c r="H106" s="566"/>
      <c r="I106" s="566"/>
      <c r="J106" s="566"/>
      <c r="K106" s="566"/>
      <c r="L106" s="566"/>
      <c r="M106" s="566"/>
      <c r="N106" s="566"/>
      <c r="O106" s="1289" t="str">
        <f>'Thong tin'!B8</f>
        <v>Lâm Đồng, ngày 07 tháng 01 năm 2019</v>
      </c>
      <c r="P106" s="1289"/>
      <c r="Q106" s="1289"/>
      <c r="R106" s="1289"/>
      <c r="S106" s="1289"/>
      <c r="T106" s="1289"/>
    </row>
    <row r="107" spans="1:20" s="515" customFormat="1" ht="19.5" customHeight="1">
      <c r="A107" s="570"/>
      <c r="B107" s="1254" t="s">
        <v>4</v>
      </c>
      <c r="C107" s="1254"/>
      <c r="D107" s="1254"/>
      <c r="E107" s="1254"/>
      <c r="F107" s="564"/>
      <c r="G107" s="564"/>
      <c r="H107" s="564"/>
      <c r="I107" s="564"/>
      <c r="J107" s="564"/>
      <c r="K107" s="564"/>
      <c r="L107" s="564"/>
      <c r="M107" s="564"/>
      <c r="N107" s="564"/>
      <c r="O107" s="1281" t="str">
        <f>'Thong tin'!B7</f>
        <v>CỤC TRƯỞNG</v>
      </c>
      <c r="P107" s="1281"/>
      <c r="Q107" s="1281"/>
      <c r="R107" s="1281"/>
      <c r="S107" s="1281"/>
      <c r="T107" s="1281"/>
    </row>
    <row r="108" spans="1:20" ht="18.75">
      <c r="A108" s="554"/>
      <c r="B108" s="1274"/>
      <c r="C108" s="1274"/>
      <c r="D108" s="1274"/>
      <c r="E108" s="560"/>
      <c r="F108" s="560"/>
      <c r="G108" s="560"/>
      <c r="H108" s="560"/>
      <c r="I108" s="560"/>
      <c r="J108" s="560"/>
      <c r="K108" s="560"/>
      <c r="L108" s="560"/>
      <c r="M108" s="560"/>
      <c r="N108" s="560"/>
      <c r="O108" s="1253"/>
      <c r="P108" s="1253"/>
      <c r="Q108" s="1253"/>
      <c r="R108" s="1253"/>
      <c r="S108" s="1253"/>
      <c r="T108" s="1253"/>
    </row>
    <row r="109" spans="1:20" ht="18.75">
      <c r="A109" s="554"/>
      <c r="B109" s="554"/>
      <c r="C109" s="554"/>
      <c r="D109" s="560"/>
      <c r="E109" s="560"/>
      <c r="F109" s="560"/>
      <c r="G109" s="560"/>
      <c r="H109" s="560"/>
      <c r="I109" s="560"/>
      <c r="J109" s="560"/>
      <c r="K109" s="560"/>
      <c r="L109" s="560"/>
      <c r="M109" s="560"/>
      <c r="N109" s="560"/>
      <c r="O109" s="560"/>
      <c r="P109" s="560"/>
      <c r="Q109" s="560"/>
      <c r="R109" s="560"/>
      <c r="S109" s="554"/>
      <c r="T109" s="554"/>
    </row>
    <row r="110" spans="1:20" ht="15.75">
      <c r="A110" s="547"/>
      <c r="B110" s="1292"/>
      <c r="C110" s="1292"/>
      <c r="D110" s="1292"/>
      <c r="E110" s="573"/>
      <c r="F110" s="573"/>
      <c r="G110" s="573"/>
      <c r="H110" s="573"/>
      <c r="I110" s="573"/>
      <c r="J110" s="573"/>
      <c r="K110" s="573"/>
      <c r="L110" s="573"/>
      <c r="M110" s="573"/>
      <c r="N110" s="573"/>
      <c r="O110" s="573"/>
      <c r="P110" s="573"/>
      <c r="Q110" s="1292"/>
      <c r="R110" s="1292"/>
      <c r="S110" s="1292"/>
      <c r="T110" s="547"/>
    </row>
    <row r="111" spans="1:20" ht="15.75" customHeight="1">
      <c r="A111" s="574"/>
      <c r="B111" s="567"/>
      <c r="C111" s="567"/>
      <c r="D111" s="575"/>
      <c r="E111" s="575"/>
      <c r="F111" s="575"/>
      <c r="G111" s="575"/>
      <c r="H111" s="575"/>
      <c r="I111" s="575"/>
      <c r="J111" s="575"/>
      <c r="K111" s="575"/>
      <c r="L111" s="575"/>
      <c r="M111" s="575"/>
      <c r="N111" s="575"/>
      <c r="O111" s="575"/>
      <c r="P111" s="575"/>
      <c r="Q111" s="575"/>
      <c r="R111" s="575"/>
      <c r="S111" s="567"/>
      <c r="T111" s="567"/>
    </row>
    <row r="112" spans="1:20" ht="15.75" customHeight="1">
      <c r="A112" s="547"/>
      <c r="B112" s="1272"/>
      <c r="C112" s="1272"/>
      <c r="D112" s="1272"/>
      <c r="E112" s="1272"/>
      <c r="F112" s="1272"/>
      <c r="G112" s="1272"/>
      <c r="H112" s="1272"/>
      <c r="I112" s="1272"/>
      <c r="J112" s="1272"/>
      <c r="K112" s="1272"/>
      <c r="L112" s="1272"/>
      <c r="M112" s="1272"/>
      <c r="N112" s="1272"/>
      <c r="O112" s="1272"/>
      <c r="P112" s="1272"/>
      <c r="Q112" s="573"/>
      <c r="R112" s="573"/>
      <c r="S112" s="547"/>
      <c r="T112" s="547"/>
    </row>
    <row r="113" spans="1:20" ht="15.75">
      <c r="A113" s="576"/>
      <c r="B113" s="576"/>
      <c r="C113" s="576"/>
      <c r="D113" s="576"/>
      <c r="E113" s="576"/>
      <c r="F113" s="576"/>
      <c r="G113" s="576"/>
      <c r="H113" s="576"/>
      <c r="I113" s="576"/>
      <c r="J113" s="576"/>
      <c r="K113" s="576"/>
      <c r="L113" s="576"/>
      <c r="M113" s="576"/>
      <c r="N113" s="576"/>
      <c r="O113" s="576"/>
      <c r="P113" s="576"/>
      <c r="Q113" s="576"/>
      <c r="R113" s="547"/>
      <c r="S113" s="547"/>
      <c r="T113" s="547"/>
    </row>
    <row r="114" spans="1:20" ht="18.75">
      <c r="A114" s="547"/>
      <c r="B114" s="1252" t="str">
        <f>'Thong tin'!B5</f>
        <v>Phạm Ngọc Hoa</v>
      </c>
      <c r="C114" s="1252"/>
      <c r="D114" s="1252"/>
      <c r="E114" s="1252"/>
      <c r="F114" s="567"/>
      <c r="G114" s="567"/>
      <c r="H114" s="567"/>
      <c r="I114" s="567"/>
      <c r="J114" s="567"/>
      <c r="K114" s="567"/>
      <c r="L114" s="567"/>
      <c r="M114" s="567"/>
      <c r="N114" s="567"/>
      <c r="O114" s="1252" t="str">
        <f>'Thong tin'!B6</f>
        <v>Trần Hữu Thọ </v>
      </c>
      <c r="P114" s="1252"/>
      <c r="Q114" s="1252"/>
      <c r="R114" s="1252"/>
      <c r="S114" s="1252"/>
      <c r="T114" s="1252"/>
    </row>
    <row r="115" spans="2:20" ht="18.75">
      <c r="B115" s="1298"/>
      <c r="C115" s="1298"/>
      <c r="D115" s="1298"/>
      <c r="E115" s="1298"/>
      <c r="F115" s="447"/>
      <c r="G115" s="447"/>
      <c r="H115" s="447"/>
      <c r="I115" s="447"/>
      <c r="J115" s="447"/>
      <c r="K115" s="447"/>
      <c r="L115" s="447"/>
      <c r="M115" s="447"/>
      <c r="N115" s="447"/>
      <c r="O115" s="447"/>
      <c r="P115" s="1298"/>
      <c r="Q115" s="1298"/>
      <c r="R115" s="1298"/>
      <c r="S115" s="1298"/>
      <c r="T115" s="1299"/>
    </row>
  </sheetData>
  <sheetProtection/>
  <mergeCells count="39">
    <mergeCell ref="E1:P1"/>
    <mergeCell ref="E2:P2"/>
    <mergeCell ref="E3:P3"/>
    <mergeCell ref="F6:F9"/>
    <mergeCell ref="G6:G9"/>
    <mergeCell ref="I8:I9"/>
    <mergeCell ref="A2:D2"/>
    <mergeCell ref="Q2:T2"/>
    <mergeCell ref="Q4:T4"/>
    <mergeCell ref="A3:D3"/>
    <mergeCell ref="H7:H9"/>
    <mergeCell ref="I7:Q7"/>
    <mergeCell ref="O106:T106"/>
    <mergeCell ref="A6:B9"/>
    <mergeCell ref="S6:S9"/>
    <mergeCell ref="A106:E106"/>
    <mergeCell ref="C6:E6"/>
    <mergeCell ref="C7:C9"/>
    <mergeCell ref="R7:R9"/>
    <mergeCell ref="B115:E115"/>
    <mergeCell ref="P115:T115"/>
    <mergeCell ref="B114:E114"/>
    <mergeCell ref="B112:P112"/>
    <mergeCell ref="A11:B11"/>
    <mergeCell ref="H6:R6"/>
    <mergeCell ref="D7:E7"/>
    <mergeCell ref="D8:D9"/>
    <mergeCell ref="E8:E9"/>
    <mergeCell ref="O114:T114"/>
    <mergeCell ref="Q110:S110"/>
    <mergeCell ref="B110:D110"/>
    <mergeCell ref="Q5:T5"/>
    <mergeCell ref="B107:E107"/>
    <mergeCell ref="A10:B10"/>
    <mergeCell ref="J8:Q8"/>
    <mergeCell ref="O108:T108"/>
    <mergeCell ref="B108:D108"/>
    <mergeCell ref="O107:T107"/>
    <mergeCell ref="T6:T9"/>
  </mergeCells>
  <printOptions/>
  <pageMargins left="0.24" right="0" top="0" bottom="0" header="0.511811023622047" footer="0.275590551181102"/>
  <pageSetup horizontalDpi="600" verticalDpi="600" orientation="landscape" paperSize="9" scale="47" r:id="rId2"/>
  <headerFooter alignWithMargins="0">
    <oddFooter>&amp;CPage &amp;P</oddFooter>
  </headerFooter>
  <drawing r:id="rId1"/>
</worksheet>
</file>

<file path=xl/worksheets/sheet24.xml><?xml version="1.0" encoding="utf-8"?>
<worksheet xmlns="http://schemas.openxmlformats.org/spreadsheetml/2006/main" xmlns:r="http://schemas.openxmlformats.org/officeDocument/2006/relationships">
  <sheetPr>
    <tabColor indexed="10"/>
  </sheetPr>
  <dimension ref="A1:AC52"/>
  <sheetViews>
    <sheetView zoomScaleSheetLayoutView="100" workbookViewId="0" topLeftCell="A10">
      <selection activeCell="J18" sqref="J18"/>
    </sheetView>
  </sheetViews>
  <sheetFormatPr defaultColWidth="9.00390625" defaultRowHeight="15.75"/>
  <cols>
    <col min="1" max="1" width="3.50390625" style="585" customWidth="1"/>
    <col min="2" max="2" width="27.375" style="585" customWidth="1"/>
    <col min="3" max="8" width="5.75390625" style="585" customWidth="1"/>
    <col min="9" max="15" width="6.625" style="585" customWidth="1"/>
    <col min="16" max="21" width="5.75390625" style="585" customWidth="1"/>
    <col min="22" max="16384" width="9.00390625" style="585" customWidth="1"/>
  </cols>
  <sheetData>
    <row r="1" spans="1:22" ht="21" customHeight="1">
      <c r="A1" s="654" t="s">
        <v>642</v>
      </c>
      <c r="B1" s="511"/>
      <c r="C1" s="511"/>
      <c r="D1" s="508"/>
      <c r="E1" s="581"/>
      <c r="F1" s="1325" t="s">
        <v>584</v>
      </c>
      <c r="G1" s="1325"/>
      <c r="H1" s="1325"/>
      <c r="I1" s="1325"/>
      <c r="J1" s="1325"/>
      <c r="K1" s="1325"/>
      <c r="L1" s="1325"/>
      <c r="M1" s="1325"/>
      <c r="N1" s="1325"/>
      <c r="O1" s="582"/>
      <c r="P1" s="583" t="s">
        <v>399</v>
      </c>
      <c r="Q1" s="584"/>
      <c r="R1" s="584"/>
      <c r="S1" s="584"/>
      <c r="T1" s="584"/>
      <c r="V1" s="586"/>
    </row>
    <row r="2" spans="1:22" ht="15.75" customHeight="1">
      <c r="A2" s="1305" t="s">
        <v>343</v>
      </c>
      <c r="B2" s="1305"/>
      <c r="C2" s="1305"/>
      <c r="D2" s="1305"/>
      <c r="E2" s="655"/>
      <c r="F2" s="1325"/>
      <c r="G2" s="1325"/>
      <c r="H2" s="1325"/>
      <c r="I2" s="1325"/>
      <c r="J2" s="1325"/>
      <c r="K2" s="1325"/>
      <c r="L2" s="1325"/>
      <c r="M2" s="1325"/>
      <c r="N2" s="1325"/>
      <c r="O2" s="582"/>
      <c r="P2" s="646" t="str">
        <f>'Thong tin'!B4</f>
        <v>Cục Thi hành án dân sự tỉnh Lâm Đồng </v>
      </c>
      <c r="Q2" s="645"/>
      <c r="R2" s="584"/>
      <c r="S2" s="584"/>
      <c r="T2" s="584"/>
      <c r="V2" s="586"/>
    </row>
    <row r="3" spans="1:20" ht="16.5" customHeight="1">
      <c r="A3" s="1308" t="s">
        <v>344</v>
      </c>
      <c r="B3" s="1308"/>
      <c r="C3" s="1308"/>
      <c r="D3" s="1308"/>
      <c r="E3" s="655"/>
      <c r="F3" s="1326" t="str">
        <f>'Thong tin'!B3</f>
        <v>03 tháng / năm 2019</v>
      </c>
      <c r="G3" s="1327"/>
      <c r="H3" s="1327"/>
      <c r="I3" s="1327"/>
      <c r="J3" s="1327"/>
      <c r="K3" s="1327"/>
      <c r="L3" s="1327"/>
      <c r="M3" s="1327"/>
      <c r="N3" s="1327"/>
      <c r="O3" s="587"/>
      <c r="P3" s="647" t="s">
        <v>640</v>
      </c>
      <c r="Q3" s="584"/>
      <c r="R3" s="584"/>
      <c r="S3" s="584"/>
      <c r="T3" s="584"/>
    </row>
    <row r="4" spans="1:20" ht="15" customHeight="1">
      <c r="A4" s="510" t="s">
        <v>216</v>
      </c>
      <c r="B4" s="472"/>
      <c r="C4" s="472"/>
      <c r="D4" s="472"/>
      <c r="E4" s="588"/>
      <c r="F4" s="588"/>
      <c r="G4" s="588"/>
      <c r="H4" s="588"/>
      <c r="I4" s="588"/>
      <c r="J4" s="588"/>
      <c r="K4" s="588"/>
      <c r="L4" s="588"/>
      <c r="M4" s="588"/>
      <c r="N4" s="588"/>
      <c r="O4" s="588"/>
      <c r="P4" s="589" t="s">
        <v>585</v>
      </c>
      <c r="Q4" s="581"/>
      <c r="R4" s="581"/>
      <c r="S4" s="581"/>
      <c r="T4" s="581"/>
    </row>
    <row r="5" spans="1:21" ht="20.25" customHeight="1">
      <c r="A5" s="1328" t="s">
        <v>72</v>
      </c>
      <c r="B5" s="1329"/>
      <c r="C5" s="1323" t="s">
        <v>586</v>
      </c>
      <c r="D5" s="1323"/>
      <c r="E5" s="1323"/>
      <c r="F5" s="1323" t="s">
        <v>587</v>
      </c>
      <c r="G5" s="1323"/>
      <c r="H5" s="1323"/>
      <c r="I5" s="1323"/>
      <c r="J5" s="1323"/>
      <c r="K5" s="1323"/>
      <c r="L5" s="1323"/>
      <c r="M5" s="1323"/>
      <c r="N5" s="1323"/>
      <c r="O5" s="1323"/>
      <c r="P5" s="1323" t="s">
        <v>588</v>
      </c>
      <c r="Q5" s="1323"/>
      <c r="R5" s="1323"/>
      <c r="S5" s="1323"/>
      <c r="T5" s="1323"/>
      <c r="U5" s="1323"/>
    </row>
    <row r="6" spans="1:21" ht="19.5" customHeight="1">
      <c r="A6" s="1330"/>
      <c r="B6" s="1331"/>
      <c r="C6" s="1323"/>
      <c r="D6" s="1323"/>
      <c r="E6" s="1323"/>
      <c r="F6" s="1323" t="s">
        <v>589</v>
      </c>
      <c r="G6" s="1323"/>
      <c r="H6" s="1323"/>
      <c r="I6" s="1323" t="s">
        <v>590</v>
      </c>
      <c r="J6" s="1323"/>
      <c r="K6" s="1323"/>
      <c r="L6" s="1323"/>
      <c r="M6" s="1323"/>
      <c r="N6" s="1323"/>
      <c r="O6" s="1323"/>
      <c r="P6" s="1323" t="s">
        <v>37</v>
      </c>
      <c r="Q6" s="1323" t="s">
        <v>7</v>
      </c>
      <c r="R6" s="1323"/>
      <c r="S6" s="1323"/>
      <c r="T6" s="1323"/>
      <c r="U6" s="1323"/>
    </row>
    <row r="7" spans="1:22" ht="34.5" customHeight="1">
      <c r="A7" s="1330"/>
      <c r="B7" s="1331"/>
      <c r="C7" s="1323"/>
      <c r="D7" s="1323"/>
      <c r="E7" s="1323"/>
      <c r="F7" s="1323"/>
      <c r="G7" s="1323"/>
      <c r="H7" s="1323"/>
      <c r="I7" s="1323" t="s">
        <v>591</v>
      </c>
      <c r="J7" s="1323"/>
      <c r="K7" s="1323"/>
      <c r="L7" s="1323" t="s">
        <v>592</v>
      </c>
      <c r="M7" s="1323"/>
      <c r="N7" s="1323"/>
      <c r="O7" s="1323"/>
      <c r="P7" s="1323"/>
      <c r="Q7" s="1323" t="s">
        <v>639</v>
      </c>
      <c r="R7" s="1323" t="s">
        <v>594</v>
      </c>
      <c r="S7" s="1323" t="s">
        <v>595</v>
      </c>
      <c r="T7" s="1323" t="s">
        <v>596</v>
      </c>
      <c r="U7" s="1323" t="s">
        <v>597</v>
      </c>
      <c r="V7" s="585" t="s">
        <v>598</v>
      </c>
    </row>
    <row r="8" spans="1:21" ht="18.75" customHeight="1">
      <c r="A8" s="1330"/>
      <c r="B8" s="1331"/>
      <c r="C8" s="1323" t="s">
        <v>37</v>
      </c>
      <c r="D8" s="1323" t="s">
        <v>7</v>
      </c>
      <c r="E8" s="1323"/>
      <c r="F8" s="1323" t="s">
        <v>37</v>
      </c>
      <c r="G8" s="1323" t="s">
        <v>7</v>
      </c>
      <c r="H8" s="1323"/>
      <c r="I8" s="1323" t="s">
        <v>37</v>
      </c>
      <c r="J8" s="1323" t="s">
        <v>7</v>
      </c>
      <c r="K8" s="1323"/>
      <c r="L8" s="1323" t="s">
        <v>37</v>
      </c>
      <c r="M8" s="1323" t="s">
        <v>599</v>
      </c>
      <c r="N8" s="1323"/>
      <c r="O8" s="1323"/>
      <c r="P8" s="1323"/>
      <c r="Q8" s="1324"/>
      <c r="R8" s="1323"/>
      <c r="S8" s="1323"/>
      <c r="T8" s="1323"/>
      <c r="U8" s="1323"/>
    </row>
    <row r="9" spans="1:23" ht="122.25" customHeight="1">
      <c r="A9" s="1330"/>
      <c r="B9" s="1331"/>
      <c r="C9" s="1323"/>
      <c r="D9" s="590" t="s">
        <v>600</v>
      </c>
      <c r="E9" s="590" t="s">
        <v>607</v>
      </c>
      <c r="F9" s="1323"/>
      <c r="G9" s="590" t="s">
        <v>600</v>
      </c>
      <c r="H9" s="590" t="s">
        <v>601</v>
      </c>
      <c r="I9" s="1323"/>
      <c r="J9" s="590" t="s">
        <v>602</v>
      </c>
      <c r="K9" s="590" t="s">
        <v>603</v>
      </c>
      <c r="L9" s="1323"/>
      <c r="M9" s="590" t="s">
        <v>604</v>
      </c>
      <c r="N9" s="590" t="s">
        <v>605</v>
      </c>
      <c r="O9" s="590" t="s">
        <v>606</v>
      </c>
      <c r="P9" s="1323"/>
      <c r="Q9" s="1324"/>
      <c r="R9" s="1323"/>
      <c r="S9" s="1323"/>
      <c r="T9" s="1323"/>
      <c r="U9" s="1323"/>
      <c r="V9" s="591"/>
      <c r="W9" s="591"/>
    </row>
    <row r="10" spans="1:29" ht="12.75">
      <c r="A10" s="593"/>
      <c r="B10" s="594" t="s">
        <v>608</v>
      </c>
      <c r="C10" s="595">
        <v>1</v>
      </c>
      <c r="D10" s="596">
        <v>2</v>
      </c>
      <c r="E10" s="595">
        <v>3</v>
      </c>
      <c r="F10" s="596">
        <v>4</v>
      </c>
      <c r="G10" s="595">
        <v>5</v>
      </c>
      <c r="H10" s="596">
        <v>6</v>
      </c>
      <c r="I10" s="595">
        <v>7</v>
      </c>
      <c r="J10" s="596">
        <v>8</v>
      </c>
      <c r="K10" s="595">
        <v>9</v>
      </c>
      <c r="L10" s="596">
        <v>10</v>
      </c>
      <c r="M10" s="595">
        <v>11</v>
      </c>
      <c r="N10" s="596">
        <v>12</v>
      </c>
      <c r="O10" s="595">
        <v>13</v>
      </c>
      <c r="P10" s="596">
        <v>14</v>
      </c>
      <c r="Q10" s="595">
        <v>15</v>
      </c>
      <c r="R10" s="596">
        <v>16</v>
      </c>
      <c r="S10" s="595">
        <v>17</v>
      </c>
      <c r="T10" s="596">
        <v>18</v>
      </c>
      <c r="U10" s="595">
        <v>19</v>
      </c>
      <c r="V10" s="592"/>
      <c r="W10" s="591"/>
      <c r="X10" s="591"/>
      <c r="Y10" s="591"/>
      <c r="Z10" s="591"/>
      <c r="AA10" s="591"/>
      <c r="AB10" s="591"/>
      <c r="AC10" s="591"/>
    </row>
    <row r="11" spans="1:29" s="598" customFormat="1" ht="16.5" customHeight="1">
      <c r="A11" s="1317" t="s">
        <v>37</v>
      </c>
      <c r="B11" s="1318"/>
      <c r="C11" s="700">
        <f aca="true" t="shared" si="0" ref="C11:U11">C12+C13</f>
        <v>16</v>
      </c>
      <c r="D11" s="700">
        <f t="shared" si="0"/>
        <v>1</v>
      </c>
      <c r="E11" s="700">
        <f t="shared" si="0"/>
        <v>15</v>
      </c>
      <c r="F11" s="700">
        <f t="shared" si="0"/>
        <v>16</v>
      </c>
      <c r="G11" s="700">
        <f t="shared" si="0"/>
        <v>1</v>
      </c>
      <c r="H11" s="700">
        <f t="shared" si="0"/>
        <v>15</v>
      </c>
      <c r="I11" s="700">
        <f t="shared" si="0"/>
        <v>11</v>
      </c>
      <c r="J11" s="700">
        <f t="shared" si="0"/>
        <v>10</v>
      </c>
      <c r="K11" s="700">
        <f t="shared" si="0"/>
        <v>1</v>
      </c>
      <c r="L11" s="700">
        <f t="shared" si="0"/>
        <v>5</v>
      </c>
      <c r="M11" s="700">
        <f t="shared" si="0"/>
        <v>0</v>
      </c>
      <c r="N11" s="700">
        <f t="shared" si="0"/>
        <v>5</v>
      </c>
      <c r="O11" s="700">
        <f t="shared" si="0"/>
        <v>0</v>
      </c>
      <c r="P11" s="700">
        <f t="shared" si="0"/>
        <v>11</v>
      </c>
      <c r="Q11" s="700">
        <f t="shared" si="0"/>
        <v>5</v>
      </c>
      <c r="R11" s="700">
        <f t="shared" si="0"/>
        <v>1</v>
      </c>
      <c r="S11" s="700">
        <f t="shared" si="0"/>
        <v>0</v>
      </c>
      <c r="T11" s="700">
        <f t="shared" si="0"/>
        <v>4</v>
      </c>
      <c r="U11" s="700">
        <f t="shared" si="0"/>
        <v>1</v>
      </c>
      <c r="V11" s="700"/>
      <c r="W11" s="597"/>
      <c r="X11" s="597"/>
      <c r="Y11" s="597"/>
      <c r="Z11" s="597"/>
      <c r="AA11" s="597"/>
      <c r="AB11" s="597"/>
      <c r="AC11" s="597"/>
    </row>
    <row r="12" spans="1:29" s="598" customFormat="1" ht="16.5" customHeight="1">
      <c r="A12" s="599" t="s">
        <v>0</v>
      </c>
      <c r="B12" s="600" t="s">
        <v>661</v>
      </c>
      <c r="C12" s="729">
        <f>SUM(D12+E12)</f>
        <v>6</v>
      </c>
      <c r="D12" s="730" t="s">
        <v>659</v>
      </c>
      <c r="E12" s="730" t="s">
        <v>75</v>
      </c>
      <c r="F12" s="729">
        <f>SUM(G12+H12)</f>
        <v>6</v>
      </c>
      <c r="G12" s="731" t="s">
        <v>659</v>
      </c>
      <c r="H12" s="731" t="s">
        <v>75</v>
      </c>
      <c r="I12" s="729">
        <f>SUM(J12+K12)</f>
        <v>1</v>
      </c>
      <c r="J12" s="732" t="s">
        <v>659</v>
      </c>
      <c r="K12" s="732" t="s">
        <v>52</v>
      </c>
      <c r="L12" s="729">
        <f>M12+N12+O12</f>
        <v>5</v>
      </c>
      <c r="M12" s="732" t="s">
        <v>659</v>
      </c>
      <c r="N12" s="732" t="s">
        <v>74</v>
      </c>
      <c r="O12" s="732" t="s">
        <v>659</v>
      </c>
      <c r="P12" s="729">
        <f>Q12+R12+S12+T12+U12</f>
        <v>1</v>
      </c>
      <c r="Q12" s="732" t="s">
        <v>659</v>
      </c>
      <c r="R12" s="732" t="s">
        <v>659</v>
      </c>
      <c r="S12" s="732" t="s">
        <v>659</v>
      </c>
      <c r="T12" s="732" t="s">
        <v>52</v>
      </c>
      <c r="U12" s="732" t="s">
        <v>659</v>
      </c>
      <c r="V12" s="601"/>
      <c r="W12" s="597"/>
      <c r="X12" s="597"/>
      <c r="Y12" s="597"/>
      <c r="Z12" s="597"/>
      <c r="AA12" s="597"/>
      <c r="AB12" s="597"/>
      <c r="AC12" s="597"/>
    </row>
    <row r="13" spans="1:29" s="598" customFormat="1" ht="16.5" customHeight="1">
      <c r="A13" s="602" t="s">
        <v>1</v>
      </c>
      <c r="B13" s="600" t="s">
        <v>19</v>
      </c>
      <c r="C13" s="729">
        <f aca="true" t="shared" si="1" ref="C13:H13">SUM(C14+C15+C16+C17+C18+C19+C20+C21+C22+C23+C24+C25)</f>
        <v>10</v>
      </c>
      <c r="D13" s="729">
        <f t="shared" si="1"/>
        <v>1</v>
      </c>
      <c r="E13" s="729">
        <f t="shared" si="1"/>
        <v>9</v>
      </c>
      <c r="F13" s="729">
        <f t="shared" si="1"/>
        <v>10</v>
      </c>
      <c r="G13" s="729">
        <f t="shared" si="1"/>
        <v>1</v>
      </c>
      <c r="H13" s="729">
        <f t="shared" si="1"/>
        <v>9</v>
      </c>
      <c r="I13" s="729">
        <f>K13+J13</f>
        <v>10</v>
      </c>
      <c r="J13" s="729">
        <f>SUM(J14+J15+J16+J17+J18+J19+J20+J21+J22+J23+J24+J25)</f>
        <v>10</v>
      </c>
      <c r="K13" s="729">
        <v>0</v>
      </c>
      <c r="L13" s="729">
        <f aca="true" t="shared" si="2" ref="L13:U13">SUM(L14+L15+L16+L17+L18+L19+L20+L21+L22+L23+L24+L25)</f>
        <v>0</v>
      </c>
      <c r="M13" s="733">
        <f t="shared" si="2"/>
        <v>0</v>
      </c>
      <c r="N13" s="733">
        <f t="shared" si="2"/>
        <v>0</v>
      </c>
      <c r="O13" s="733">
        <f t="shared" si="2"/>
        <v>0</v>
      </c>
      <c r="P13" s="729">
        <f t="shared" si="2"/>
        <v>10</v>
      </c>
      <c r="Q13" s="733">
        <f t="shared" si="2"/>
        <v>5</v>
      </c>
      <c r="R13" s="733">
        <f t="shared" si="2"/>
        <v>1</v>
      </c>
      <c r="S13" s="733">
        <f t="shared" si="2"/>
        <v>0</v>
      </c>
      <c r="T13" s="733">
        <f t="shared" si="2"/>
        <v>3</v>
      </c>
      <c r="U13" s="733">
        <f t="shared" si="2"/>
        <v>1</v>
      </c>
      <c r="V13" s="597"/>
      <c r="W13" s="597"/>
      <c r="X13" s="597"/>
      <c r="Y13" s="597"/>
      <c r="Z13" s="597"/>
      <c r="AA13" s="597"/>
      <c r="AB13" s="597"/>
      <c r="AC13" s="597"/>
    </row>
    <row r="14" spans="1:29" s="598" customFormat="1" ht="15.75" customHeight="1">
      <c r="A14" s="682" t="s">
        <v>52</v>
      </c>
      <c r="B14" s="684" t="s">
        <v>647</v>
      </c>
      <c r="C14" s="734">
        <f aca="true" t="shared" si="3" ref="C14:C25">D14+E14</f>
        <v>0</v>
      </c>
      <c r="D14" s="735">
        <v>0</v>
      </c>
      <c r="E14" s="735">
        <v>0</v>
      </c>
      <c r="F14" s="734">
        <f aca="true" t="shared" si="4" ref="F14:F25">G14+H14</f>
        <v>0</v>
      </c>
      <c r="G14" s="735">
        <v>0</v>
      </c>
      <c r="H14" s="735">
        <v>0</v>
      </c>
      <c r="I14" s="729">
        <f>SUM(J14+K14)</f>
        <v>0</v>
      </c>
      <c r="J14" s="735">
        <v>0</v>
      </c>
      <c r="K14" s="735">
        <v>0</v>
      </c>
      <c r="L14" s="734">
        <f aca="true" t="shared" si="5" ref="L14:L25">M14+N14+O14</f>
        <v>0</v>
      </c>
      <c r="M14" s="735">
        <v>0</v>
      </c>
      <c r="N14" s="735">
        <v>0</v>
      </c>
      <c r="O14" s="735">
        <v>0</v>
      </c>
      <c r="P14" s="734">
        <f aca="true" t="shared" si="6" ref="P14:P25">Q14+R14+S14+T14+U14</f>
        <v>0</v>
      </c>
      <c r="Q14" s="735">
        <v>0</v>
      </c>
      <c r="R14" s="735">
        <v>0</v>
      </c>
      <c r="S14" s="735">
        <v>0</v>
      </c>
      <c r="T14" s="735">
        <v>0</v>
      </c>
      <c r="U14" s="735">
        <v>0</v>
      </c>
      <c r="V14" s="597"/>
      <c r="W14" s="597"/>
      <c r="X14" s="597"/>
      <c r="Y14" s="597"/>
      <c r="Z14" s="597"/>
      <c r="AA14" s="597"/>
      <c r="AB14" s="597"/>
      <c r="AC14" s="597"/>
    </row>
    <row r="15" spans="1:29" s="598" customFormat="1" ht="15.75" customHeight="1">
      <c r="A15" s="685" t="s">
        <v>53</v>
      </c>
      <c r="B15" s="686" t="s">
        <v>648</v>
      </c>
      <c r="C15" s="734">
        <f t="shared" si="3"/>
        <v>2</v>
      </c>
      <c r="D15" s="735">
        <v>1</v>
      </c>
      <c r="E15" s="735">
        <v>1</v>
      </c>
      <c r="F15" s="734">
        <f t="shared" si="4"/>
        <v>2</v>
      </c>
      <c r="G15" s="735">
        <v>1</v>
      </c>
      <c r="H15" s="735">
        <v>1</v>
      </c>
      <c r="I15" s="729">
        <f>SUM(J15+K15)</f>
        <v>2</v>
      </c>
      <c r="J15" s="735">
        <v>2</v>
      </c>
      <c r="K15" s="735">
        <v>0</v>
      </c>
      <c r="L15" s="734">
        <f t="shared" si="5"/>
        <v>0</v>
      </c>
      <c r="M15" s="735">
        <v>0</v>
      </c>
      <c r="N15" s="735">
        <v>0</v>
      </c>
      <c r="O15" s="735">
        <v>0</v>
      </c>
      <c r="P15" s="734">
        <f t="shared" si="6"/>
        <v>2</v>
      </c>
      <c r="Q15" s="735">
        <v>1</v>
      </c>
      <c r="R15" s="735">
        <v>0</v>
      </c>
      <c r="S15" s="735">
        <v>0</v>
      </c>
      <c r="T15" s="735">
        <v>0</v>
      </c>
      <c r="U15" s="735">
        <v>1</v>
      </c>
      <c r="V15" s="597"/>
      <c r="W15" s="597"/>
      <c r="X15" s="597"/>
      <c r="Y15" s="597"/>
      <c r="Z15" s="597"/>
      <c r="AA15" s="597"/>
      <c r="AB15" s="597"/>
      <c r="AC15" s="597"/>
    </row>
    <row r="16" spans="1:29" s="598" customFormat="1" ht="15.75" customHeight="1">
      <c r="A16" s="683" t="s">
        <v>58</v>
      </c>
      <c r="B16" s="684" t="s">
        <v>649</v>
      </c>
      <c r="C16" s="734">
        <f t="shared" si="3"/>
        <v>0</v>
      </c>
      <c r="D16" s="736" t="s">
        <v>659</v>
      </c>
      <c r="E16" s="736" t="s">
        <v>659</v>
      </c>
      <c r="F16" s="734">
        <f t="shared" si="4"/>
        <v>0</v>
      </c>
      <c r="G16" s="737" t="s">
        <v>659</v>
      </c>
      <c r="H16" s="737" t="s">
        <v>659</v>
      </c>
      <c r="I16" s="729">
        <f>SUM(J16+K16)</f>
        <v>0</v>
      </c>
      <c r="J16" s="738" t="s">
        <v>659</v>
      </c>
      <c r="K16" s="738" t="s">
        <v>659</v>
      </c>
      <c r="L16" s="734">
        <f t="shared" si="5"/>
        <v>0</v>
      </c>
      <c r="M16" s="738" t="s">
        <v>659</v>
      </c>
      <c r="N16" s="738" t="s">
        <v>659</v>
      </c>
      <c r="O16" s="738" t="s">
        <v>659</v>
      </c>
      <c r="P16" s="734">
        <f t="shared" si="6"/>
        <v>0</v>
      </c>
      <c r="Q16" s="738" t="s">
        <v>659</v>
      </c>
      <c r="R16" s="738" t="s">
        <v>659</v>
      </c>
      <c r="S16" s="738" t="s">
        <v>659</v>
      </c>
      <c r="T16" s="738" t="s">
        <v>659</v>
      </c>
      <c r="U16" s="738" t="s">
        <v>659</v>
      </c>
      <c r="V16" s="597"/>
      <c r="W16" s="597"/>
      <c r="X16" s="597"/>
      <c r="Y16" s="597"/>
      <c r="Z16" s="597"/>
      <c r="AA16" s="597"/>
      <c r="AB16" s="597"/>
      <c r="AC16" s="597"/>
    </row>
    <row r="17" spans="1:29" s="598" customFormat="1" ht="15.75" customHeight="1">
      <c r="A17" s="683" t="s">
        <v>73</v>
      </c>
      <c r="B17" s="684" t="s">
        <v>650</v>
      </c>
      <c r="C17" s="734">
        <f t="shared" si="3"/>
        <v>2</v>
      </c>
      <c r="D17" s="735">
        <v>0</v>
      </c>
      <c r="E17" s="735">
        <v>2</v>
      </c>
      <c r="F17" s="734">
        <f t="shared" si="4"/>
        <v>2</v>
      </c>
      <c r="G17" s="735">
        <v>0</v>
      </c>
      <c r="H17" s="735">
        <v>2</v>
      </c>
      <c r="I17" s="729">
        <f>SUM(J17+K17)</f>
        <v>2</v>
      </c>
      <c r="J17" s="735">
        <v>2</v>
      </c>
      <c r="K17" s="735">
        <v>0</v>
      </c>
      <c r="L17" s="734">
        <f t="shared" si="5"/>
        <v>0</v>
      </c>
      <c r="M17" s="735">
        <v>0</v>
      </c>
      <c r="N17" s="735">
        <v>0</v>
      </c>
      <c r="O17" s="735">
        <v>0</v>
      </c>
      <c r="P17" s="734">
        <f t="shared" si="6"/>
        <v>2</v>
      </c>
      <c r="Q17" s="735">
        <v>0</v>
      </c>
      <c r="R17" s="735">
        <v>0</v>
      </c>
      <c r="S17" s="735">
        <v>0</v>
      </c>
      <c r="T17" s="735">
        <v>2</v>
      </c>
      <c r="U17" s="735">
        <v>0</v>
      </c>
      <c r="V17" s="597"/>
      <c r="W17" s="597"/>
      <c r="X17" s="597"/>
      <c r="Y17" s="597"/>
      <c r="Z17" s="597"/>
      <c r="AA17" s="597"/>
      <c r="AB17" s="597"/>
      <c r="AC17" s="597"/>
    </row>
    <row r="18" spans="1:29" s="598" customFormat="1" ht="15.75" customHeight="1">
      <c r="A18" s="682" t="s">
        <v>74</v>
      </c>
      <c r="B18" s="684" t="s">
        <v>651</v>
      </c>
      <c r="C18" s="734">
        <f t="shared" si="3"/>
        <v>1</v>
      </c>
      <c r="D18" s="735">
        <v>0</v>
      </c>
      <c r="E18" s="735">
        <v>1</v>
      </c>
      <c r="F18" s="734">
        <f t="shared" si="4"/>
        <v>1</v>
      </c>
      <c r="G18" s="735">
        <v>0</v>
      </c>
      <c r="H18" s="735">
        <v>1</v>
      </c>
      <c r="I18" s="734">
        <f aca="true" t="shared" si="7" ref="I18:I25">J18+K18</f>
        <v>1</v>
      </c>
      <c r="J18" s="735">
        <v>1</v>
      </c>
      <c r="K18" s="735">
        <v>0</v>
      </c>
      <c r="L18" s="734">
        <f t="shared" si="5"/>
        <v>0</v>
      </c>
      <c r="M18" s="735">
        <v>0</v>
      </c>
      <c r="N18" s="735">
        <v>0</v>
      </c>
      <c r="O18" s="735">
        <v>0</v>
      </c>
      <c r="P18" s="734">
        <f t="shared" si="6"/>
        <v>1</v>
      </c>
      <c r="Q18" s="735">
        <v>0</v>
      </c>
      <c r="R18" s="735">
        <v>0</v>
      </c>
      <c r="S18" s="735">
        <v>0</v>
      </c>
      <c r="T18" s="735">
        <v>1</v>
      </c>
      <c r="U18" s="735">
        <v>0</v>
      </c>
      <c r="V18" s="597"/>
      <c r="W18" s="597"/>
      <c r="X18" s="597"/>
      <c r="Y18" s="597"/>
      <c r="Z18" s="597"/>
      <c r="AA18" s="597"/>
      <c r="AB18" s="597"/>
      <c r="AC18" s="597"/>
    </row>
    <row r="19" spans="1:29" s="598" customFormat="1" ht="15.75" customHeight="1">
      <c r="A19" s="682" t="s">
        <v>75</v>
      </c>
      <c r="B19" s="686" t="s">
        <v>652</v>
      </c>
      <c r="C19" s="734">
        <f t="shared" si="3"/>
        <v>3</v>
      </c>
      <c r="D19" s="736" t="s">
        <v>659</v>
      </c>
      <c r="E19" s="736" t="s">
        <v>58</v>
      </c>
      <c r="F19" s="734">
        <f t="shared" si="4"/>
        <v>3</v>
      </c>
      <c r="G19" s="737" t="s">
        <v>659</v>
      </c>
      <c r="H19" s="737" t="s">
        <v>58</v>
      </c>
      <c r="I19" s="734">
        <f t="shared" si="7"/>
        <v>3</v>
      </c>
      <c r="J19" s="738" t="s">
        <v>58</v>
      </c>
      <c r="K19" s="738" t="s">
        <v>659</v>
      </c>
      <c r="L19" s="734">
        <f t="shared" si="5"/>
        <v>0</v>
      </c>
      <c r="M19" s="738" t="s">
        <v>659</v>
      </c>
      <c r="N19" s="738" t="s">
        <v>659</v>
      </c>
      <c r="O19" s="738" t="s">
        <v>659</v>
      </c>
      <c r="P19" s="734">
        <f t="shared" si="6"/>
        <v>3</v>
      </c>
      <c r="Q19" s="738" t="s">
        <v>58</v>
      </c>
      <c r="R19" s="738" t="s">
        <v>659</v>
      </c>
      <c r="S19" s="738" t="s">
        <v>659</v>
      </c>
      <c r="T19" s="738" t="s">
        <v>659</v>
      </c>
      <c r="U19" s="738" t="s">
        <v>659</v>
      </c>
      <c r="V19" s="597"/>
      <c r="W19" s="597"/>
      <c r="X19" s="597"/>
      <c r="Y19" s="597"/>
      <c r="Z19" s="597"/>
      <c r="AA19" s="597"/>
      <c r="AB19" s="597"/>
      <c r="AC19" s="597"/>
    </row>
    <row r="20" spans="1:29" s="598" customFormat="1" ht="15.75" customHeight="1">
      <c r="A20" s="682" t="s">
        <v>76</v>
      </c>
      <c r="B20" s="684" t="s">
        <v>653</v>
      </c>
      <c r="C20" s="734">
        <f t="shared" si="3"/>
        <v>0</v>
      </c>
      <c r="D20" s="736" t="s">
        <v>659</v>
      </c>
      <c r="E20" s="736" t="s">
        <v>659</v>
      </c>
      <c r="F20" s="734">
        <f t="shared" si="4"/>
        <v>0</v>
      </c>
      <c r="G20" s="737" t="s">
        <v>659</v>
      </c>
      <c r="H20" s="737" t="s">
        <v>659</v>
      </c>
      <c r="I20" s="734">
        <f t="shared" si="7"/>
        <v>0</v>
      </c>
      <c r="J20" s="738" t="s">
        <v>659</v>
      </c>
      <c r="K20" s="738" t="s">
        <v>659</v>
      </c>
      <c r="L20" s="734">
        <f t="shared" si="5"/>
        <v>0</v>
      </c>
      <c r="M20" s="738" t="s">
        <v>659</v>
      </c>
      <c r="N20" s="738" t="s">
        <v>659</v>
      </c>
      <c r="O20" s="738" t="s">
        <v>659</v>
      </c>
      <c r="P20" s="734">
        <f t="shared" si="6"/>
        <v>0</v>
      </c>
      <c r="Q20" s="738" t="s">
        <v>659</v>
      </c>
      <c r="R20" s="738" t="s">
        <v>659</v>
      </c>
      <c r="S20" s="738" t="s">
        <v>659</v>
      </c>
      <c r="T20" s="738" t="s">
        <v>659</v>
      </c>
      <c r="U20" s="738" t="s">
        <v>659</v>
      </c>
      <c r="V20" s="597"/>
      <c r="W20" s="597"/>
      <c r="X20" s="597"/>
      <c r="Y20" s="597"/>
      <c r="Z20" s="597"/>
      <c r="AA20" s="597"/>
      <c r="AB20" s="597"/>
      <c r="AC20" s="597"/>
    </row>
    <row r="21" spans="1:29" s="598" customFormat="1" ht="15.75" customHeight="1">
      <c r="A21" s="682" t="s">
        <v>77</v>
      </c>
      <c r="B21" s="687" t="s">
        <v>654</v>
      </c>
      <c r="C21" s="734">
        <f t="shared" si="3"/>
        <v>1</v>
      </c>
      <c r="D21" s="735">
        <v>0</v>
      </c>
      <c r="E21" s="735">
        <v>1</v>
      </c>
      <c r="F21" s="734">
        <f t="shared" si="4"/>
        <v>1</v>
      </c>
      <c r="G21" s="735">
        <v>0</v>
      </c>
      <c r="H21" s="735">
        <v>1</v>
      </c>
      <c r="I21" s="734">
        <f t="shared" si="7"/>
        <v>1</v>
      </c>
      <c r="J21" s="735">
        <v>1</v>
      </c>
      <c r="K21" s="735">
        <v>0</v>
      </c>
      <c r="L21" s="734">
        <f t="shared" si="5"/>
        <v>0</v>
      </c>
      <c r="M21" s="735">
        <v>0</v>
      </c>
      <c r="N21" s="735">
        <v>0</v>
      </c>
      <c r="O21" s="735">
        <v>0</v>
      </c>
      <c r="P21" s="734">
        <f t="shared" si="6"/>
        <v>1</v>
      </c>
      <c r="Q21" s="735">
        <v>0</v>
      </c>
      <c r="R21" s="735">
        <v>1</v>
      </c>
      <c r="S21" s="735">
        <v>0</v>
      </c>
      <c r="T21" s="735">
        <v>0</v>
      </c>
      <c r="U21" s="735">
        <v>0</v>
      </c>
      <c r="V21" s="597"/>
      <c r="W21" s="597"/>
      <c r="X21" s="597"/>
      <c r="Y21" s="597"/>
      <c r="Z21" s="597"/>
      <c r="AA21" s="597"/>
      <c r="AB21" s="597"/>
      <c r="AC21" s="597"/>
    </row>
    <row r="22" spans="1:29" s="598" customFormat="1" ht="15.75" customHeight="1">
      <c r="A22" s="682" t="s">
        <v>78</v>
      </c>
      <c r="B22" s="684" t="s">
        <v>655</v>
      </c>
      <c r="C22" s="734">
        <f t="shared" si="3"/>
        <v>0</v>
      </c>
      <c r="D22" s="736" t="s">
        <v>659</v>
      </c>
      <c r="E22" s="736" t="s">
        <v>659</v>
      </c>
      <c r="F22" s="734">
        <f t="shared" si="4"/>
        <v>0</v>
      </c>
      <c r="G22" s="737" t="s">
        <v>659</v>
      </c>
      <c r="H22" s="737" t="s">
        <v>659</v>
      </c>
      <c r="I22" s="734">
        <f t="shared" si="7"/>
        <v>0</v>
      </c>
      <c r="J22" s="738" t="s">
        <v>659</v>
      </c>
      <c r="K22" s="738" t="s">
        <v>659</v>
      </c>
      <c r="L22" s="734">
        <f t="shared" si="5"/>
        <v>0</v>
      </c>
      <c r="M22" s="738" t="s">
        <v>659</v>
      </c>
      <c r="N22" s="738" t="s">
        <v>659</v>
      </c>
      <c r="O22" s="738" t="s">
        <v>659</v>
      </c>
      <c r="P22" s="734">
        <f t="shared" si="6"/>
        <v>0</v>
      </c>
      <c r="Q22" s="738" t="s">
        <v>659</v>
      </c>
      <c r="R22" s="738" t="s">
        <v>659</v>
      </c>
      <c r="S22" s="738" t="s">
        <v>659</v>
      </c>
      <c r="T22" s="738" t="s">
        <v>659</v>
      </c>
      <c r="U22" s="738" t="s">
        <v>659</v>
      </c>
      <c r="V22" s="597"/>
      <c r="W22" s="597"/>
      <c r="X22" s="597"/>
      <c r="Y22" s="597"/>
      <c r="Z22" s="597"/>
      <c r="AA22" s="597"/>
      <c r="AB22" s="597"/>
      <c r="AC22" s="597"/>
    </row>
    <row r="23" spans="1:29" s="598" customFormat="1" ht="15.75" customHeight="1">
      <c r="A23" s="683" t="s">
        <v>101</v>
      </c>
      <c r="B23" s="684" t="s">
        <v>656</v>
      </c>
      <c r="C23" s="734">
        <f t="shared" si="3"/>
        <v>0</v>
      </c>
      <c r="D23" s="735">
        <v>0</v>
      </c>
      <c r="E23" s="735">
        <v>0</v>
      </c>
      <c r="F23" s="734">
        <f t="shared" si="4"/>
        <v>0</v>
      </c>
      <c r="G23" s="735">
        <v>0</v>
      </c>
      <c r="H23" s="735">
        <v>0</v>
      </c>
      <c r="I23" s="734">
        <f t="shared" si="7"/>
        <v>0</v>
      </c>
      <c r="J23" s="735">
        <v>0</v>
      </c>
      <c r="K23" s="735">
        <v>0</v>
      </c>
      <c r="L23" s="739">
        <f t="shared" si="5"/>
        <v>0</v>
      </c>
      <c r="M23" s="735">
        <v>0</v>
      </c>
      <c r="N23" s="735">
        <v>0</v>
      </c>
      <c r="O23" s="735">
        <v>0</v>
      </c>
      <c r="P23" s="734">
        <f t="shared" si="6"/>
        <v>0</v>
      </c>
      <c r="Q23" s="735">
        <v>0</v>
      </c>
      <c r="R23" s="735">
        <v>0</v>
      </c>
      <c r="S23" s="735">
        <v>0</v>
      </c>
      <c r="T23" s="735">
        <v>0</v>
      </c>
      <c r="U23" s="735">
        <v>0</v>
      </c>
      <c r="V23" s="597"/>
      <c r="W23" s="597"/>
      <c r="X23" s="597"/>
      <c r="Y23" s="597"/>
      <c r="Z23" s="597"/>
      <c r="AA23" s="597"/>
      <c r="AB23" s="597"/>
      <c r="AC23" s="597"/>
    </row>
    <row r="24" spans="1:29" s="598" customFormat="1" ht="15.75" customHeight="1">
      <c r="A24" s="683" t="s">
        <v>102</v>
      </c>
      <c r="B24" s="686" t="s">
        <v>657</v>
      </c>
      <c r="C24" s="734">
        <f t="shared" si="3"/>
        <v>0</v>
      </c>
      <c r="D24" s="735">
        <v>0</v>
      </c>
      <c r="E24" s="735">
        <v>0</v>
      </c>
      <c r="F24" s="734">
        <f t="shared" si="4"/>
        <v>0</v>
      </c>
      <c r="G24" s="735">
        <v>0</v>
      </c>
      <c r="H24" s="735">
        <v>0</v>
      </c>
      <c r="I24" s="734">
        <f t="shared" si="7"/>
        <v>0</v>
      </c>
      <c r="J24" s="735">
        <v>0</v>
      </c>
      <c r="K24" s="735">
        <v>0</v>
      </c>
      <c r="L24" s="734">
        <f t="shared" si="5"/>
        <v>0</v>
      </c>
      <c r="M24" s="735">
        <v>0</v>
      </c>
      <c r="N24" s="735">
        <v>0</v>
      </c>
      <c r="O24" s="735">
        <v>0</v>
      </c>
      <c r="P24" s="734">
        <f t="shared" si="6"/>
        <v>0</v>
      </c>
      <c r="Q24" s="735">
        <v>0</v>
      </c>
      <c r="R24" s="735">
        <v>0</v>
      </c>
      <c r="S24" s="735">
        <v>0</v>
      </c>
      <c r="T24" s="735">
        <v>0</v>
      </c>
      <c r="U24" s="735">
        <v>0</v>
      </c>
      <c r="V24" s="597"/>
      <c r="W24" s="597"/>
      <c r="X24" s="597"/>
      <c r="Y24" s="597"/>
      <c r="Z24" s="597"/>
      <c r="AA24" s="597"/>
      <c r="AB24" s="597"/>
      <c r="AC24" s="597"/>
    </row>
    <row r="25" spans="1:23" s="598" customFormat="1" ht="15.75" customHeight="1">
      <c r="A25" s="683" t="s">
        <v>103</v>
      </c>
      <c r="B25" s="684" t="s">
        <v>658</v>
      </c>
      <c r="C25" s="734">
        <f t="shared" si="3"/>
        <v>1</v>
      </c>
      <c r="D25" s="735">
        <v>0</v>
      </c>
      <c r="E25" s="735">
        <v>1</v>
      </c>
      <c r="F25" s="734">
        <f t="shared" si="4"/>
        <v>1</v>
      </c>
      <c r="G25" s="735">
        <v>0</v>
      </c>
      <c r="H25" s="735">
        <v>1</v>
      </c>
      <c r="I25" s="734">
        <f t="shared" si="7"/>
        <v>1</v>
      </c>
      <c r="J25" s="735">
        <v>1</v>
      </c>
      <c r="K25" s="735">
        <v>0</v>
      </c>
      <c r="L25" s="739">
        <f t="shared" si="5"/>
        <v>0</v>
      </c>
      <c r="M25" s="735">
        <v>0</v>
      </c>
      <c r="N25" s="735">
        <v>0</v>
      </c>
      <c r="O25" s="735">
        <v>0</v>
      </c>
      <c r="P25" s="734">
        <f t="shared" si="6"/>
        <v>1</v>
      </c>
      <c r="Q25" s="735">
        <v>1</v>
      </c>
      <c r="R25" s="735">
        <v>0</v>
      </c>
      <c r="S25" s="735">
        <v>0</v>
      </c>
      <c r="T25" s="735">
        <v>0</v>
      </c>
      <c r="U25" s="735">
        <v>0</v>
      </c>
      <c r="W25" s="598" t="s">
        <v>598</v>
      </c>
    </row>
    <row r="26" spans="1:21" ht="22.5" customHeight="1">
      <c r="A26" s="603"/>
      <c r="B26" s="1319"/>
      <c r="C26" s="1319"/>
      <c r="D26" s="1319"/>
      <c r="E26" s="1319"/>
      <c r="F26" s="1319"/>
      <c r="G26" s="1319"/>
      <c r="H26" s="644"/>
      <c r="I26" s="644"/>
      <c r="J26" s="644"/>
      <c r="K26" s="644"/>
      <c r="L26" s="644"/>
      <c r="M26" s="648"/>
      <c r="N26" s="1320" t="str">
        <f>'Thong tin'!B8</f>
        <v>Lâm Đồng, ngày 07 tháng 01 năm 2019</v>
      </c>
      <c r="O26" s="1320"/>
      <c r="P26" s="1320"/>
      <c r="Q26" s="1320"/>
      <c r="R26" s="1320"/>
      <c r="S26" s="1320"/>
      <c r="T26" s="1320"/>
      <c r="U26" s="1320"/>
    </row>
    <row r="27" spans="1:21" ht="17.25" customHeight="1">
      <c r="A27" s="603"/>
      <c r="B27" s="1321" t="s">
        <v>4</v>
      </c>
      <c r="C27" s="1321"/>
      <c r="D27" s="1321"/>
      <c r="E27" s="1321"/>
      <c r="F27" s="1321"/>
      <c r="G27" s="1321"/>
      <c r="H27" s="635"/>
      <c r="I27" s="635"/>
      <c r="J27" s="635"/>
      <c r="K27" s="635"/>
      <c r="L27" s="635"/>
      <c r="M27" s="648"/>
      <c r="N27" s="1312" t="str">
        <f>'Thong tin'!B7</f>
        <v>CỤC TRƯỞNG</v>
      </c>
      <c r="O27" s="1312"/>
      <c r="P27" s="1312"/>
      <c r="Q27" s="1312"/>
      <c r="R27" s="1312"/>
      <c r="S27" s="1312"/>
      <c r="T27" s="1312"/>
      <c r="U27" s="1312"/>
    </row>
    <row r="28" spans="1:21" ht="18" customHeight="1">
      <c r="A28" s="605"/>
      <c r="B28" s="1311"/>
      <c r="C28" s="1311"/>
      <c r="D28" s="1311"/>
      <c r="E28" s="1311"/>
      <c r="F28" s="1311"/>
      <c r="G28" s="649"/>
      <c r="H28" s="649"/>
      <c r="I28" s="649"/>
      <c r="J28" s="649"/>
      <c r="K28" s="649"/>
      <c r="L28" s="649"/>
      <c r="M28" s="649"/>
      <c r="N28" s="1312"/>
      <c r="O28" s="1312"/>
      <c r="P28" s="1312"/>
      <c r="Q28" s="1312"/>
      <c r="R28" s="1312"/>
      <c r="S28" s="1312"/>
      <c r="T28" s="1312"/>
      <c r="U28" s="1312"/>
    </row>
    <row r="29" spans="2:21" ht="23.25" customHeight="1">
      <c r="B29" s="1313"/>
      <c r="C29" s="1313"/>
      <c r="D29" s="1313"/>
      <c r="E29" s="1313"/>
      <c r="F29" s="1313"/>
      <c r="G29" s="648"/>
      <c r="H29" s="648"/>
      <c r="I29" s="648"/>
      <c r="J29" s="648"/>
      <c r="K29" s="648"/>
      <c r="L29" s="648"/>
      <c r="M29" s="648"/>
      <c r="N29" s="648"/>
      <c r="O29" s="648"/>
      <c r="P29" s="1313"/>
      <c r="Q29" s="1313"/>
      <c r="R29" s="1313"/>
      <c r="S29" s="1313"/>
      <c r="T29" s="1313"/>
      <c r="U29" s="648"/>
    </row>
    <row r="30" spans="2:21" ht="3" customHeight="1">
      <c r="B30" s="648"/>
      <c r="C30" s="648"/>
      <c r="D30" s="648"/>
      <c r="E30" s="648"/>
      <c r="F30" s="648"/>
      <c r="G30" s="648"/>
      <c r="H30" s="648"/>
      <c r="I30" s="648"/>
      <c r="J30" s="648"/>
      <c r="K30" s="648"/>
      <c r="L30" s="648"/>
      <c r="M30" s="648"/>
      <c r="N30" s="648"/>
      <c r="O30" s="648"/>
      <c r="P30" s="648"/>
      <c r="Q30" s="1314"/>
      <c r="R30" s="1314"/>
      <c r="S30" s="648"/>
      <c r="T30" s="648"/>
      <c r="U30" s="648"/>
    </row>
    <row r="31" spans="2:21" ht="10.5" customHeight="1">
      <c r="B31" s="648"/>
      <c r="C31" s="648"/>
      <c r="D31" s="648"/>
      <c r="E31" s="648"/>
      <c r="F31" s="648"/>
      <c r="G31" s="648"/>
      <c r="H31" s="648"/>
      <c r="I31" s="648"/>
      <c r="J31" s="648"/>
      <c r="K31" s="648"/>
      <c r="L31" s="648"/>
      <c r="M31" s="648"/>
      <c r="N31" s="648"/>
      <c r="O31" s="648"/>
      <c r="P31" s="648"/>
      <c r="Q31" s="648"/>
      <c r="R31" s="648"/>
      <c r="S31" s="648"/>
      <c r="T31" s="648"/>
      <c r="U31" s="648"/>
    </row>
    <row r="32" spans="2:21" ht="16.5">
      <c r="B32" s="1315" t="str">
        <f>'Thong tin'!B5</f>
        <v>Phạm Ngọc Hoa</v>
      </c>
      <c r="C32" s="1315"/>
      <c r="D32" s="1315"/>
      <c r="E32" s="1315"/>
      <c r="F32" s="1315"/>
      <c r="G32" s="1315"/>
      <c r="H32" s="650"/>
      <c r="I32" s="651"/>
      <c r="J32" s="651"/>
      <c r="K32" s="651"/>
      <c r="L32" s="651"/>
      <c r="M32" s="651"/>
      <c r="N32" s="1316" t="str">
        <f>'Thong tin'!B6</f>
        <v>Trần Hữu Thọ </v>
      </c>
      <c r="O32" s="1316"/>
      <c r="P32" s="1316"/>
      <c r="Q32" s="1316"/>
      <c r="R32" s="1316"/>
      <c r="S32" s="1316"/>
      <c r="T32" s="1316"/>
      <c r="U32" s="1316"/>
    </row>
    <row r="34" spans="15:20" ht="12.75">
      <c r="O34" s="1322"/>
      <c r="P34" s="1322"/>
      <c r="Q34" s="1322"/>
      <c r="R34" s="1322"/>
      <c r="S34" s="1322"/>
      <c r="T34" s="1322"/>
    </row>
    <row r="36" ht="12.75" hidden="1"/>
    <row r="37" spans="1:14" ht="12.75" customHeight="1" hidden="1">
      <c r="A37" s="606" t="s">
        <v>225</v>
      </c>
      <c r="B37" s="607"/>
      <c r="C37" s="607"/>
      <c r="D37" s="607"/>
      <c r="E37" s="607"/>
      <c r="F37" s="607"/>
      <c r="G37" s="607"/>
      <c r="H37" s="607"/>
      <c r="I37" s="607"/>
      <c r="J37" s="607"/>
      <c r="K37" s="607"/>
      <c r="L37" s="607"/>
      <c r="M37" s="607"/>
      <c r="N37" s="607"/>
    </row>
    <row r="38" spans="1:14" s="608" customFormat="1" ht="15.75" customHeight="1" hidden="1">
      <c r="A38" s="1310" t="s">
        <v>609</v>
      </c>
      <c r="B38" s="1310"/>
      <c r="C38" s="1310"/>
      <c r="D38" s="1310"/>
      <c r="E38" s="1310"/>
      <c r="F38" s="1310"/>
      <c r="G38" s="1310"/>
      <c r="H38" s="1310"/>
      <c r="I38" s="1310"/>
      <c r="J38" s="1310"/>
      <c r="K38" s="1310"/>
      <c r="L38" s="607"/>
      <c r="M38" s="607"/>
      <c r="N38" s="607"/>
    </row>
    <row r="39" spans="1:14" s="611" customFormat="1" ht="15" hidden="1">
      <c r="A39" s="609" t="s">
        <v>610</v>
      </c>
      <c r="B39" s="610"/>
      <c r="C39" s="610"/>
      <c r="D39" s="610"/>
      <c r="E39" s="610"/>
      <c r="F39" s="610"/>
      <c r="G39" s="610"/>
      <c r="H39" s="610"/>
      <c r="I39" s="610"/>
      <c r="J39" s="610"/>
      <c r="K39" s="610"/>
      <c r="L39" s="610"/>
      <c r="M39" s="610"/>
      <c r="N39" s="610"/>
    </row>
    <row r="40" spans="1:14" s="608" customFormat="1" ht="15" hidden="1">
      <c r="A40" s="609" t="s">
        <v>611</v>
      </c>
      <c r="B40" s="610"/>
      <c r="C40" s="610"/>
      <c r="D40" s="610"/>
      <c r="E40" s="610"/>
      <c r="F40" s="610"/>
      <c r="G40" s="610"/>
      <c r="H40" s="610"/>
      <c r="I40" s="610"/>
      <c r="J40" s="610"/>
      <c r="K40" s="610"/>
      <c r="L40" s="612"/>
      <c r="M40" s="612"/>
      <c r="N40" s="612"/>
    </row>
    <row r="41" spans="1:14" s="608" customFormat="1" ht="15" hidden="1">
      <c r="A41" s="612"/>
      <c r="B41" s="612"/>
      <c r="C41" s="612"/>
      <c r="D41" s="612"/>
      <c r="E41" s="612"/>
      <c r="F41" s="612"/>
      <c r="G41" s="612"/>
      <c r="H41" s="612"/>
      <c r="I41" s="612"/>
      <c r="J41" s="612"/>
      <c r="K41" s="612"/>
      <c r="L41" s="612"/>
      <c r="M41" s="612"/>
      <c r="N41" s="612"/>
    </row>
    <row r="42" spans="1:14" ht="12.75" hidden="1">
      <c r="A42" s="605"/>
      <c r="B42" s="605"/>
      <c r="C42" s="605"/>
      <c r="D42" s="605"/>
      <c r="E42" s="605"/>
      <c r="F42" s="605"/>
      <c r="G42" s="605"/>
      <c r="H42" s="605"/>
      <c r="I42" s="605"/>
      <c r="J42" s="605"/>
      <c r="K42" s="605"/>
      <c r="L42" s="605"/>
      <c r="M42" s="605"/>
      <c r="N42" s="605"/>
    </row>
    <row r="43" ht="15.75" hidden="1">
      <c r="H43" s="580"/>
    </row>
    <row r="44" ht="12.75" hidden="1"/>
    <row r="45" ht="12.75" hidden="1"/>
    <row r="46" ht="12.75" hidden="1"/>
    <row r="47" ht="12.75" hidden="1"/>
    <row r="48" ht="12.75" hidden="1">
      <c r="D48" s="613"/>
    </row>
    <row r="49" ht="12.75" hidden="1">
      <c r="C49" s="613"/>
    </row>
    <row r="50" ht="12.75" hidden="1"/>
    <row r="51" ht="12.75" hidden="1"/>
    <row r="52" ht="12.75" hidden="1">
      <c r="L52" s="613" t="e">
        <f>J52/K52</f>
        <v>#DIV/0!</v>
      </c>
    </row>
    <row r="53" ht="12.75" hidden="1"/>
    <row r="54" ht="12.75" hidden="1"/>
    <row r="55" ht="12.75" hidden="1"/>
    <row r="56" ht="12.75" hidden="1"/>
    <row r="57" ht="12.75" hidden="1"/>
    <row r="58" ht="12.75" hidden="1"/>
    <row r="59" ht="12.75" hidden="1"/>
    <row r="60" ht="12.75" hidden="1"/>
    <row r="61" ht="12.75" hidden="1"/>
  </sheetData>
  <sheetProtection/>
  <mergeCells count="41">
    <mergeCell ref="F1:N2"/>
    <mergeCell ref="F3:N3"/>
    <mergeCell ref="A5:B9"/>
    <mergeCell ref="C5:E7"/>
    <mergeCell ref="F5:O5"/>
    <mergeCell ref="A2:D2"/>
    <mergeCell ref="A3:D3"/>
    <mergeCell ref="P5:U5"/>
    <mergeCell ref="F6:H7"/>
    <mergeCell ref="I6:O6"/>
    <mergeCell ref="P6:P9"/>
    <mergeCell ref="Q6:U6"/>
    <mergeCell ref="I7:K7"/>
    <mergeCell ref="L7:O7"/>
    <mergeCell ref="Q7:Q9"/>
    <mergeCell ref="R7:R9"/>
    <mergeCell ref="S7:S9"/>
    <mergeCell ref="T7:T9"/>
    <mergeCell ref="U7:U9"/>
    <mergeCell ref="C8:C9"/>
    <mergeCell ref="D8:E8"/>
    <mergeCell ref="F8:F9"/>
    <mergeCell ref="G8:H8"/>
    <mergeCell ref="I8:I9"/>
    <mergeCell ref="J8:K8"/>
    <mergeCell ref="L8:L9"/>
    <mergeCell ref="M8:O8"/>
    <mergeCell ref="A11:B11"/>
    <mergeCell ref="B26:G26"/>
    <mergeCell ref="N26:U26"/>
    <mergeCell ref="B27:G27"/>
    <mergeCell ref="N27:U27"/>
    <mergeCell ref="O34:T34"/>
    <mergeCell ref="A38:K38"/>
    <mergeCell ref="B28:F28"/>
    <mergeCell ref="N28:U28"/>
    <mergeCell ref="B29:F29"/>
    <mergeCell ref="P29:T29"/>
    <mergeCell ref="Q30:R30"/>
    <mergeCell ref="B32:G32"/>
    <mergeCell ref="N32:U32"/>
  </mergeCells>
  <printOptions/>
  <pageMargins left="0.49" right="0" top="0.14" bottom="0" header="0.07" footer="0.15"/>
  <pageSetup horizontalDpi="600" verticalDpi="600" orientation="landscape" paperSize="9" scale="90" r:id="rId2"/>
  <drawing r:id="rId1"/>
</worksheet>
</file>

<file path=xl/worksheets/sheet25.xml><?xml version="1.0" encoding="utf-8"?>
<worksheet xmlns="http://schemas.openxmlformats.org/spreadsheetml/2006/main" xmlns:r="http://schemas.openxmlformats.org/officeDocument/2006/relationships">
  <sheetPr>
    <tabColor indexed="13"/>
  </sheetPr>
  <dimension ref="A1:U37"/>
  <sheetViews>
    <sheetView zoomScale="110" zoomScaleNormal="110" zoomScaleSheetLayoutView="110" zoomScalePageLayoutView="0" workbookViewId="0" topLeftCell="A2">
      <selection activeCell="H14" sqref="H14"/>
    </sheetView>
  </sheetViews>
  <sheetFormatPr defaultColWidth="9.00390625" defaultRowHeight="15.75"/>
  <cols>
    <col min="1" max="1" width="3.50390625" style="616" customWidth="1"/>
    <col min="2" max="2" width="20.00390625" style="616" customWidth="1"/>
    <col min="3" max="3" width="5.75390625" style="616" customWidth="1"/>
    <col min="4" max="4" width="6.625" style="616" customWidth="1"/>
    <col min="5" max="5" width="6.25390625" style="616" customWidth="1"/>
    <col min="6" max="9" width="5.75390625" style="616" customWidth="1"/>
    <col min="10" max="10" width="6.875" style="616" customWidth="1"/>
    <col min="11" max="11" width="7.50390625" style="616" customWidth="1"/>
    <col min="12" max="12" width="5.75390625" style="616" customWidth="1"/>
    <col min="13" max="13" width="8.75390625" style="616" customWidth="1"/>
    <col min="14" max="14" width="9.375" style="616" customWidth="1"/>
    <col min="15" max="15" width="8.125" style="616" customWidth="1"/>
    <col min="16" max="21" width="5.75390625" style="616" customWidth="1"/>
    <col min="22" max="16384" width="9.00390625" style="616" customWidth="1"/>
  </cols>
  <sheetData>
    <row r="1" spans="1:21" ht="19.5" customHeight="1">
      <c r="A1" s="654" t="s">
        <v>643</v>
      </c>
      <c r="B1" s="511"/>
      <c r="C1" s="511"/>
      <c r="D1" s="508"/>
      <c r="E1" s="614"/>
      <c r="F1" s="1352" t="s">
        <v>612</v>
      </c>
      <c r="G1" s="1352"/>
      <c r="H1" s="1352"/>
      <c r="I1" s="1352"/>
      <c r="J1" s="1352"/>
      <c r="K1" s="1352"/>
      <c r="L1" s="1352"/>
      <c r="M1" s="1352"/>
      <c r="N1" s="1352"/>
      <c r="O1" s="615"/>
      <c r="P1" s="1353" t="s">
        <v>641</v>
      </c>
      <c r="Q1" s="1354"/>
      <c r="R1" s="1354"/>
      <c r="S1" s="1354"/>
      <c r="T1" s="1354"/>
      <c r="U1" s="1354"/>
    </row>
    <row r="2" spans="1:21" ht="15.75" customHeight="1">
      <c r="A2" s="1305" t="s">
        <v>343</v>
      </c>
      <c r="B2" s="1305"/>
      <c r="C2" s="1305"/>
      <c r="D2" s="1305"/>
      <c r="E2" s="653"/>
      <c r="F2" s="1352"/>
      <c r="G2" s="1352"/>
      <c r="H2" s="1352"/>
      <c r="I2" s="1352"/>
      <c r="J2" s="1352"/>
      <c r="K2" s="1352"/>
      <c r="L2" s="1352"/>
      <c r="M2" s="1352"/>
      <c r="N2" s="1352"/>
      <c r="O2" s="615"/>
      <c r="P2" s="1355" t="str">
        <f>'Thong tin'!B4</f>
        <v>Cục Thi hành án dân sự tỉnh Lâm Đồng </v>
      </c>
      <c r="Q2" s="1355"/>
      <c r="R2" s="1355"/>
      <c r="S2" s="1355"/>
      <c r="T2" s="1355"/>
      <c r="U2" s="1355"/>
    </row>
    <row r="3" spans="1:20" ht="15.75" customHeight="1">
      <c r="A3" s="1308" t="s">
        <v>344</v>
      </c>
      <c r="B3" s="1308"/>
      <c r="C3" s="1308"/>
      <c r="D3" s="1308"/>
      <c r="E3" s="653"/>
      <c r="F3" s="1356" t="str">
        <f>'Thong tin'!B3</f>
        <v>03 tháng / năm 2019</v>
      </c>
      <c r="G3" s="1357"/>
      <c r="H3" s="1357"/>
      <c r="I3" s="1357"/>
      <c r="J3" s="1357"/>
      <c r="K3" s="1357"/>
      <c r="L3" s="1357"/>
      <c r="M3" s="1357"/>
      <c r="N3" s="1357"/>
      <c r="O3" s="618"/>
      <c r="P3" s="652" t="s">
        <v>640</v>
      </c>
      <c r="Q3" s="619"/>
      <c r="R3" s="619"/>
      <c r="S3" s="619"/>
      <c r="T3" s="619"/>
    </row>
    <row r="4" spans="1:20" ht="15" customHeight="1">
      <c r="A4" s="510" t="s">
        <v>216</v>
      </c>
      <c r="B4" s="472"/>
      <c r="C4" s="472"/>
      <c r="D4" s="472"/>
      <c r="E4" s="656"/>
      <c r="F4" s="656"/>
      <c r="G4" s="656"/>
      <c r="H4" s="656"/>
      <c r="I4" s="656"/>
      <c r="J4" s="656"/>
      <c r="K4" s="656"/>
      <c r="L4" s="656"/>
      <c r="M4" s="656"/>
      <c r="N4" s="656"/>
      <c r="O4" s="656"/>
      <c r="P4" s="620" t="s">
        <v>613</v>
      </c>
      <c r="Q4" s="617"/>
      <c r="R4" s="617"/>
      <c r="S4" s="617"/>
      <c r="T4" s="617"/>
    </row>
    <row r="5" spans="1:21" s="622" customFormat="1" ht="15.75" customHeight="1">
      <c r="A5" s="1347" t="s">
        <v>72</v>
      </c>
      <c r="B5" s="1348"/>
      <c r="C5" s="1344" t="s">
        <v>586</v>
      </c>
      <c r="D5" s="1344"/>
      <c r="E5" s="1344"/>
      <c r="F5" s="1344" t="s">
        <v>614</v>
      </c>
      <c r="G5" s="1344"/>
      <c r="H5" s="1344"/>
      <c r="I5" s="1344"/>
      <c r="J5" s="1344"/>
      <c r="K5" s="1344"/>
      <c r="L5" s="1344"/>
      <c r="M5" s="1344"/>
      <c r="N5" s="1344"/>
      <c r="O5" s="1344"/>
      <c r="P5" s="1344" t="s">
        <v>615</v>
      </c>
      <c r="Q5" s="1344"/>
      <c r="R5" s="1344"/>
      <c r="S5" s="1344"/>
      <c r="T5" s="1344"/>
      <c r="U5" s="1344"/>
    </row>
    <row r="6" spans="1:21" s="622" customFormat="1" ht="14.25" customHeight="1">
      <c r="A6" s="1349"/>
      <c r="B6" s="1350"/>
      <c r="C6" s="1344"/>
      <c r="D6" s="1344"/>
      <c r="E6" s="1344"/>
      <c r="F6" s="1344" t="s">
        <v>616</v>
      </c>
      <c r="G6" s="1344"/>
      <c r="H6" s="1344"/>
      <c r="I6" s="1344" t="s">
        <v>590</v>
      </c>
      <c r="J6" s="1344"/>
      <c r="K6" s="1344"/>
      <c r="L6" s="1344"/>
      <c r="M6" s="1344"/>
      <c r="N6" s="1344"/>
      <c r="O6" s="1344"/>
      <c r="P6" s="1344" t="s">
        <v>226</v>
      </c>
      <c r="Q6" s="1351" t="s">
        <v>7</v>
      </c>
      <c r="R6" s="1351"/>
      <c r="S6" s="1351"/>
      <c r="T6" s="1351"/>
      <c r="U6" s="1351"/>
    </row>
    <row r="7" spans="1:21" s="622" customFormat="1" ht="32.25" customHeight="1">
      <c r="A7" s="1349"/>
      <c r="B7" s="1350"/>
      <c r="C7" s="1344"/>
      <c r="D7" s="1344"/>
      <c r="E7" s="1344"/>
      <c r="F7" s="1344"/>
      <c r="G7" s="1344"/>
      <c r="H7" s="1344"/>
      <c r="I7" s="1344" t="s">
        <v>591</v>
      </c>
      <c r="J7" s="1344"/>
      <c r="K7" s="1344"/>
      <c r="L7" s="1344" t="s">
        <v>617</v>
      </c>
      <c r="M7" s="1344"/>
      <c r="N7" s="1344"/>
      <c r="O7" s="1344"/>
      <c r="P7" s="1344"/>
      <c r="Q7" s="1344" t="s">
        <v>593</v>
      </c>
      <c r="R7" s="1344" t="s">
        <v>618</v>
      </c>
      <c r="S7" s="1344" t="s">
        <v>619</v>
      </c>
      <c r="T7" s="1344" t="s">
        <v>620</v>
      </c>
      <c r="U7" s="1344" t="s">
        <v>621</v>
      </c>
    </row>
    <row r="8" spans="1:21" s="622" customFormat="1" ht="15" customHeight="1">
      <c r="A8" s="1349"/>
      <c r="B8" s="1350"/>
      <c r="C8" s="1344" t="s">
        <v>622</v>
      </c>
      <c r="D8" s="1344" t="s">
        <v>7</v>
      </c>
      <c r="E8" s="1344"/>
      <c r="F8" s="1344" t="s">
        <v>623</v>
      </c>
      <c r="G8" s="1344" t="s">
        <v>7</v>
      </c>
      <c r="H8" s="1344"/>
      <c r="I8" s="1344" t="s">
        <v>624</v>
      </c>
      <c r="J8" s="1344" t="s">
        <v>7</v>
      </c>
      <c r="K8" s="1344"/>
      <c r="L8" s="1344" t="s">
        <v>623</v>
      </c>
      <c r="M8" s="1344" t="s">
        <v>7</v>
      </c>
      <c r="N8" s="1344"/>
      <c r="O8" s="1344"/>
      <c r="P8" s="1344"/>
      <c r="Q8" s="1344"/>
      <c r="R8" s="1345"/>
      <c r="S8" s="1346"/>
      <c r="T8" s="1344"/>
      <c r="U8" s="1344"/>
    </row>
    <row r="9" spans="1:21" s="622" customFormat="1" ht="79.5" customHeight="1">
      <c r="A9" s="1349"/>
      <c r="B9" s="1350"/>
      <c r="C9" s="1344"/>
      <c r="D9" s="621" t="s">
        <v>625</v>
      </c>
      <c r="E9" s="621" t="s">
        <v>626</v>
      </c>
      <c r="F9" s="1345"/>
      <c r="G9" s="621" t="s">
        <v>627</v>
      </c>
      <c r="H9" s="621" t="s">
        <v>628</v>
      </c>
      <c r="I9" s="1345"/>
      <c r="J9" s="621" t="s">
        <v>629</v>
      </c>
      <c r="K9" s="621" t="s">
        <v>630</v>
      </c>
      <c r="L9" s="1344"/>
      <c r="M9" s="621" t="s">
        <v>631</v>
      </c>
      <c r="N9" s="621" t="s">
        <v>632</v>
      </c>
      <c r="O9" s="621" t="s">
        <v>633</v>
      </c>
      <c r="P9" s="1344"/>
      <c r="Q9" s="1344"/>
      <c r="R9" s="1345"/>
      <c r="S9" s="1346"/>
      <c r="T9" s="1344"/>
      <c r="U9" s="1344"/>
    </row>
    <row r="10" spans="1:21" ht="12.75">
      <c r="A10" s="623"/>
      <c r="B10" s="624" t="s">
        <v>608</v>
      </c>
      <c r="C10" s="625">
        <v>1</v>
      </c>
      <c r="D10" s="625">
        <v>2</v>
      </c>
      <c r="E10" s="625">
        <v>3</v>
      </c>
      <c r="F10" s="626">
        <v>4</v>
      </c>
      <c r="G10" s="627">
        <v>5</v>
      </c>
      <c r="H10" s="626">
        <v>6</v>
      </c>
      <c r="I10" s="627">
        <v>7</v>
      </c>
      <c r="J10" s="626">
        <v>8</v>
      </c>
      <c r="K10" s="627">
        <v>9</v>
      </c>
      <c r="L10" s="626">
        <v>10</v>
      </c>
      <c r="M10" s="627">
        <v>11</v>
      </c>
      <c r="N10" s="626">
        <v>12</v>
      </c>
      <c r="O10" s="627">
        <v>13</v>
      </c>
      <c r="P10" s="626">
        <v>14</v>
      </c>
      <c r="Q10" s="627">
        <v>15</v>
      </c>
      <c r="R10" s="626">
        <v>16</v>
      </c>
      <c r="S10" s="627">
        <v>17</v>
      </c>
      <c r="T10" s="626">
        <v>18</v>
      </c>
      <c r="U10" s="627">
        <v>19</v>
      </c>
    </row>
    <row r="11" spans="1:21" s="622" customFormat="1" ht="15.75" customHeight="1">
      <c r="A11" s="1338" t="s">
        <v>38</v>
      </c>
      <c r="B11" s="1339"/>
      <c r="C11" s="740">
        <f aca="true" t="shared" si="0" ref="C11:U11">C12+C13</f>
        <v>1</v>
      </c>
      <c r="D11" s="740">
        <f t="shared" si="0"/>
        <v>0</v>
      </c>
      <c r="E11" s="740">
        <f t="shared" si="0"/>
        <v>1</v>
      </c>
      <c r="F11" s="740">
        <f t="shared" si="0"/>
        <v>1</v>
      </c>
      <c r="G11" s="740">
        <f t="shared" si="0"/>
        <v>0</v>
      </c>
      <c r="H11" s="740">
        <f t="shared" si="0"/>
        <v>1</v>
      </c>
      <c r="I11" s="740">
        <f t="shared" si="0"/>
        <v>1</v>
      </c>
      <c r="J11" s="740">
        <f t="shared" si="0"/>
        <v>1</v>
      </c>
      <c r="K11" s="740">
        <f t="shared" si="0"/>
        <v>0</v>
      </c>
      <c r="L11" s="740">
        <f t="shared" si="0"/>
        <v>0</v>
      </c>
      <c r="M11" s="740">
        <f t="shared" si="0"/>
        <v>0</v>
      </c>
      <c r="N11" s="740">
        <f t="shared" si="0"/>
        <v>0</v>
      </c>
      <c r="O11" s="740">
        <f t="shared" si="0"/>
        <v>0</v>
      </c>
      <c r="P11" s="740">
        <f t="shared" si="0"/>
        <v>1</v>
      </c>
      <c r="Q11" s="740">
        <f t="shared" si="0"/>
        <v>0</v>
      </c>
      <c r="R11" s="740">
        <f t="shared" si="0"/>
        <v>0</v>
      </c>
      <c r="S11" s="740">
        <f t="shared" si="0"/>
        <v>0</v>
      </c>
      <c r="T11" s="740">
        <f t="shared" si="0"/>
        <v>1</v>
      </c>
      <c r="U11" s="740">
        <f t="shared" si="0"/>
        <v>0</v>
      </c>
    </row>
    <row r="12" spans="1:21" s="622" customFormat="1" ht="15.75" customHeight="1">
      <c r="A12" s="628" t="s">
        <v>0</v>
      </c>
      <c r="B12" s="629" t="s">
        <v>227</v>
      </c>
      <c r="C12" s="707">
        <f>D12+E12</f>
        <v>0</v>
      </c>
      <c r="D12" s="707">
        <v>0</v>
      </c>
      <c r="E12" s="707">
        <v>0</v>
      </c>
      <c r="F12" s="707">
        <f>G12+H12</f>
        <v>0</v>
      </c>
      <c r="G12" s="708">
        <v>0</v>
      </c>
      <c r="H12" s="708">
        <v>0</v>
      </c>
      <c r="I12" s="708">
        <f>J12+K12</f>
        <v>0</v>
      </c>
      <c r="J12" s="709">
        <v>0</v>
      </c>
      <c r="K12" s="709">
        <v>0</v>
      </c>
      <c r="L12" s="709">
        <f>M12+N12+O12</f>
        <v>0</v>
      </c>
      <c r="M12" s="709">
        <v>0</v>
      </c>
      <c r="N12" s="709">
        <v>0</v>
      </c>
      <c r="O12" s="709">
        <v>0</v>
      </c>
      <c r="P12" s="709">
        <f>Q12+R12+S12+T12+U12</f>
        <v>0</v>
      </c>
      <c r="Q12" s="709">
        <v>0</v>
      </c>
      <c r="R12" s="709">
        <v>0</v>
      </c>
      <c r="S12" s="709">
        <v>0</v>
      </c>
      <c r="T12" s="709">
        <v>0</v>
      </c>
      <c r="U12" s="759">
        <v>0</v>
      </c>
    </row>
    <row r="13" spans="1:21" s="622" customFormat="1" ht="15.75" customHeight="1">
      <c r="A13" s="630" t="s">
        <v>1</v>
      </c>
      <c r="B13" s="600" t="s">
        <v>19</v>
      </c>
      <c r="C13" s="741">
        <f aca="true" t="shared" si="1" ref="C13:U13">SUM(C14:C25)</f>
        <v>1</v>
      </c>
      <c r="D13" s="701">
        <f t="shared" si="1"/>
        <v>0</v>
      </c>
      <c r="E13" s="701">
        <f t="shared" si="1"/>
        <v>1</v>
      </c>
      <c r="F13" s="741">
        <f t="shared" si="1"/>
        <v>1</v>
      </c>
      <c r="G13" s="701">
        <f t="shared" si="1"/>
        <v>0</v>
      </c>
      <c r="H13" s="701">
        <f t="shared" si="1"/>
        <v>1</v>
      </c>
      <c r="I13" s="741">
        <f t="shared" si="1"/>
        <v>1</v>
      </c>
      <c r="J13" s="701">
        <f t="shared" si="1"/>
        <v>1</v>
      </c>
      <c r="K13" s="701">
        <f t="shared" si="1"/>
        <v>0</v>
      </c>
      <c r="L13" s="741">
        <f t="shared" si="1"/>
        <v>0</v>
      </c>
      <c r="M13" s="701">
        <f t="shared" si="1"/>
        <v>0</v>
      </c>
      <c r="N13" s="701">
        <f t="shared" si="1"/>
        <v>0</v>
      </c>
      <c r="O13" s="701">
        <f t="shared" si="1"/>
        <v>0</v>
      </c>
      <c r="P13" s="741">
        <f t="shared" si="1"/>
        <v>1</v>
      </c>
      <c r="Q13" s="701">
        <f t="shared" si="1"/>
        <v>0</v>
      </c>
      <c r="R13" s="701">
        <f t="shared" si="1"/>
        <v>0</v>
      </c>
      <c r="S13" s="701">
        <f t="shared" si="1"/>
        <v>0</v>
      </c>
      <c r="T13" s="701">
        <f t="shared" si="1"/>
        <v>1</v>
      </c>
      <c r="U13" s="701">
        <f t="shared" si="1"/>
        <v>0</v>
      </c>
    </row>
    <row r="14" spans="1:21" s="622" customFormat="1" ht="15.75" customHeight="1">
      <c r="A14" s="658" t="s">
        <v>52</v>
      </c>
      <c r="B14" s="657" t="s">
        <v>647</v>
      </c>
      <c r="C14" s="741">
        <f aca="true" t="shared" si="2" ref="C14:C25">D14+E14</f>
        <v>0</v>
      </c>
      <c r="D14" s="701">
        <v>0</v>
      </c>
      <c r="E14" s="701">
        <v>0</v>
      </c>
      <c r="F14" s="741">
        <f>SUM(G14:H14)</f>
        <v>0</v>
      </c>
      <c r="G14" s="701">
        <v>0</v>
      </c>
      <c r="H14" s="702">
        <v>0</v>
      </c>
      <c r="I14" s="741">
        <f aca="true" t="shared" si="3" ref="I14:I25">J14+K14</f>
        <v>0</v>
      </c>
      <c r="J14" s="703">
        <v>0</v>
      </c>
      <c r="K14" s="703">
        <v>0</v>
      </c>
      <c r="L14" s="742">
        <f aca="true" t="shared" si="4" ref="L14:L25">M14+N14+O14</f>
        <v>0</v>
      </c>
      <c r="M14" s="703">
        <v>0</v>
      </c>
      <c r="N14" s="703">
        <v>0</v>
      </c>
      <c r="O14" s="703">
        <v>0</v>
      </c>
      <c r="P14" s="742">
        <f aca="true" t="shared" si="5" ref="P14:P25">Q14+R14+S14+T14+U14</f>
        <v>0</v>
      </c>
      <c r="Q14" s="703">
        <v>0</v>
      </c>
      <c r="R14" s="703">
        <v>0</v>
      </c>
      <c r="S14" s="703">
        <v>0</v>
      </c>
      <c r="T14" s="703">
        <v>0</v>
      </c>
      <c r="U14" s="760">
        <v>0</v>
      </c>
    </row>
    <row r="15" spans="1:21" s="622" customFormat="1" ht="15.75" customHeight="1">
      <c r="A15" s="658" t="s">
        <v>53</v>
      </c>
      <c r="B15" s="657" t="s">
        <v>648</v>
      </c>
      <c r="C15" s="741">
        <f t="shared" si="2"/>
        <v>0</v>
      </c>
      <c r="D15" s="701">
        <v>0</v>
      </c>
      <c r="E15" s="701">
        <v>0</v>
      </c>
      <c r="F15" s="741">
        <f>SUM(G15:H15)</f>
        <v>0</v>
      </c>
      <c r="G15" s="702">
        <v>0</v>
      </c>
      <c r="H15" s="702">
        <v>0</v>
      </c>
      <c r="I15" s="741">
        <f t="shared" si="3"/>
        <v>0</v>
      </c>
      <c r="J15" s="703">
        <v>0</v>
      </c>
      <c r="K15" s="703">
        <v>0</v>
      </c>
      <c r="L15" s="742">
        <f t="shared" si="4"/>
        <v>0</v>
      </c>
      <c r="M15" s="703">
        <v>0</v>
      </c>
      <c r="N15" s="703">
        <v>0</v>
      </c>
      <c r="O15" s="703">
        <v>0</v>
      </c>
      <c r="P15" s="742">
        <f t="shared" si="5"/>
        <v>0</v>
      </c>
      <c r="Q15" s="703">
        <v>0</v>
      </c>
      <c r="R15" s="703">
        <v>0</v>
      </c>
      <c r="S15" s="703">
        <v>0</v>
      </c>
      <c r="T15" s="703">
        <v>0</v>
      </c>
      <c r="U15" s="760">
        <v>0</v>
      </c>
    </row>
    <row r="16" spans="1:21" s="622" customFormat="1" ht="15.75" customHeight="1">
      <c r="A16" s="659" t="s">
        <v>58</v>
      </c>
      <c r="B16" s="660" t="s">
        <v>649</v>
      </c>
      <c r="C16" s="741">
        <f t="shared" si="2"/>
        <v>0</v>
      </c>
      <c r="D16" s="701">
        <v>0</v>
      </c>
      <c r="E16" s="701">
        <v>0</v>
      </c>
      <c r="F16" s="741">
        <f>SUM(G16:H16)</f>
        <v>0</v>
      </c>
      <c r="G16" s="702">
        <v>0</v>
      </c>
      <c r="H16" s="702">
        <v>0</v>
      </c>
      <c r="I16" s="741">
        <f t="shared" si="3"/>
        <v>0</v>
      </c>
      <c r="J16" s="703">
        <v>0</v>
      </c>
      <c r="K16" s="703">
        <v>0</v>
      </c>
      <c r="L16" s="742">
        <f t="shared" si="4"/>
        <v>0</v>
      </c>
      <c r="M16" s="703">
        <v>0</v>
      </c>
      <c r="N16" s="703">
        <v>0</v>
      </c>
      <c r="O16" s="703">
        <v>0</v>
      </c>
      <c r="P16" s="742">
        <f t="shared" si="5"/>
        <v>0</v>
      </c>
      <c r="Q16" s="703">
        <v>0</v>
      </c>
      <c r="R16" s="703">
        <v>0</v>
      </c>
      <c r="S16" s="703">
        <v>0</v>
      </c>
      <c r="T16" s="703">
        <v>0</v>
      </c>
      <c r="U16" s="760">
        <v>0</v>
      </c>
    </row>
    <row r="17" spans="1:21" s="622" customFormat="1" ht="15.75" customHeight="1">
      <c r="A17" s="658" t="s">
        <v>73</v>
      </c>
      <c r="B17" s="657" t="s">
        <v>650</v>
      </c>
      <c r="C17" s="741">
        <f t="shared" si="2"/>
        <v>1</v>
      </c>
      <c r="D17" s="701">
        <v>0</v>
      </c>
      <c r="E17" s="701">
        <v>1</v>
      </c>
      <c r="F17" s="741">
        <f>SUM(G17:H17)</f>
        <v>1</v>
      </c>
      <c r="G17" s="702">
        <v>0</v>
      </c>
      <c r="H17" s="702">
        <v>1</v>
      </c>
      <c r="I17" s="741">
        <f t="shared" si="3"/>
        <v>1</v>
      </c>
      <c r="J17" s="703">
        <v>1</v>
      </c>
      <c r="K17" s="703">
        <v>0</v>
      </c>
      <c r="L17" s="742">
        <f t="shared" si="4"/>
        <v>0</v>
      </c>
      <c r="M17" s="703">
        <v>0</v>
      </c>
      <c r="N17" s="703">
        <v>0</v>
      </c>
      <c r="O17" s="703">
        <v>0</v>
      </c>
      <c r="P17" s="742">
        <f t="shared" si="5"/>
        <v>1</v>
      </c>
      <c r="Q17" s="703">
        <v>0</v>
      </c>
      <c r="R17" s="703">
        <v>0</v>
      </c>
      <c r="S17" s="703">
        <v>0</v>
      </c>
      <c r="T17" s="703">
        <v>1</v>
      </c>
      <c r="U17" s="760">
        <v>0</v>
      </c>
    </row>
    <row r="18" spans="1:21" s="622" customFormat="1" ht="15.75" customHeight="1">
      <c r="A18" s="661" t="s">
        <v>74</v>
      </c>
      <c r="B18" s="657" t="s">
        <v>651</v>
      </c>
      <c r="C18" s="741">
        <f t="shared" si="2"/>
        <v>0</v>
      </c>
      <c r="D18" s="701">
        <v>0</v>
      </c>
      <c r="E18" s="701">
        <v>0</v>
      </c>
      <c r="F18" s="741">
        <f>SUM(G18:H18)</f>
        <v>0</v>
      </c>
      <c r="G18" s="702">
        <v>0</v>
      </c>
      <c r="H18" s="702">
        <v>0</v>
      </c>
      <c r="I18" s="741">
        <f t="shared" si="3"/>
        <v>0</v>
      </c>
      <c r="J18" s="703">
        <v>0</v>
      </c>
      <c r="K18" s="703">
        <v>0</v>
      </c>
      <c r="L18" s="742">
        <f t="shared" si="4"/>
        <v>0</v>
      </c>
      <c r="M18" s="703">
        <v>0</v>
      </c>
      <c r="N18" s="703">
        <v>0</v>
      </c>
      <c r="O18" s="703">
        <v>0</v>
      </c>
      <c r="P18" s="742">
        <f t="shared" si="5"/>
        <v>0</v>
      </c>
      <c r="Q18" s="703">
        <v>0</v>
      </c>
      <c r="R18" s="703">
        <v>0</v>
      </c>
      <c r="S18" s="703">
        <v>0</v>
      </c>
      <c r="T18" s="703">
        <v>0</v>
      </c>
      <c r="U18" s="760">
        <v>0</v>
      </c>
    </row>
    <row r="19" spans="1:21" s="622" customFormat="1" ht="15.75" customHeight="1">
      <c r="A19" s="658" t="s">
        <v>75</v>
      </c>
      <c r="B19" s="657" t="s">
        <v>652</v>
      </c>
      <c r="C19" s="741">
        <f t="shared" si="2"/>
        <v>0</v>
      </c>
      <c r="D19" s="701">
        <v>0</v>
      </c>
      <c r="E19" s="701">
        <v>0</v>
      </c>
      <c r="F19" s="741">
        <f aca="true" t="shared" si="6" ref="F19:F25">G19+H19</f>
        <v>0</v>
      </c>
      <c r="G19" s="701">
        <v>0</v>
      </c>
      <c r="H19" s="702">
        <v>0</v>
      </c>
      <c r="I19" s="741">
        <f t="shared" si="3"/>
        <v>0</v>
      </c>
      <c r="J19" s="703">
        <v>0</v>
      </c>
      <c r="K19" s="703">
        <v>0</v>
      </c>
      <c r="L19" s="742">
        <f t="shared" si="4"/>
        <v>0</v>
      </c>
      <c r="M19" s="703">
        <v>0</v>
      </c>
      <c r="N19" s="703">
        <v>0</v>
      </c>
      <c r="O19" s="703">
        <v>0</v>
      </c>
      <c r="P19" s="742">
        <f t="shared" si="5"/>
        <v>0</v>
      </c>
      <c r="Q19" s="703">
        <v>0</v>
      </c>
      <c r="R19" s="703">
        <v>0</v>
      </c>
      <c r="S19" s="703">
        <v>0</v>
      </c>
      <c r="T19" s="703">
        <v>0</v>
      </c>
      <c r="U19" s="760">
        <v>0</v>
      </c>
    </row>
    <row r="20" spans="1:21" s="622" customFormat="1" ht="15.75" customHeight="1">
      <c r="A20" s="658" t="s">
        <v>76</v>
      </c>
      <c r="B20" s="657" t="s">
        <v>653</v>
      </c>
      <c r="C20" s="741">
        <f t="shared" si="2"/>
        <v>0</v>
      </c>
      <c r="D20" s="701">
        <v>0</v>
      </c>
      <c r="E20" s="701">
        <v>0</v>
      </c>
      <c r="F20" s="741">
        <f t="shared" si="6"/>
        <v>0</v>
      </c>
      <c r="G20" s="702">
        <v>0</v>
      </c>
      <c r="H20" s="702">
        <v>0</v>
      </c>
      <c r="I20" s="741">
        <f t="shared" si="3"/>
        <v>0</v>
      </c>
      <c r="J20" s="703">
        <v>0</v>
      </c>
      <c r="K20" s="703">
        <v>0</v>
      </c>
      <c r="L20" s="742">
        <f t="shared" si="4"/>
        <v>0</v>
      </c>
      <c r="M20" s="703">
        <v>0</v>
      </c>
      <c r="N20" s="703">
        <v>0</v>
      </c>
      <c r="O20" s="703">
        <v>0</v>
      </c>
      <c r="P20" s="742">
        <f t="shared" si="5"/>
        <v>0</v>
      </c>
      <c r="Q20" s="703">
        <v>0</v>
      </c>
      <c r="R20" s="703">
        <v>0</v>
      </c>
      <c r="S20" s="703">
        <v>0</v>
      </c>
      <c r="T20" s="703">
        <v>0</v>
      </c>
      <c r="U20" s="760">
        <v>0</v>
      </c>
    </row>
    <row r="21" spans="1:21" s="622" customFormat="1" ht="15.75" customHeight="1">
      <c r="A21" s="658" t="s">
        <v>77</v>
      </c>
      <c r="B21" s="657" t="s">
        <v>654</v>
      </c>
      <c r="C21" s="741">
        <f t="shared" si="2"/>
        <v>0</v>
      </c>
      <c r="D21" s="701">
        <v>0</v>
      </c>
      <c r="E21" s="701">
        <v>0</v>
      </c>
      <c r="F21" s="741">
        <f t="shared" si="6"/>
        <v>0</v>
      </c>
      <c r="G21" s="702">
        <v>0</v>
      </c>
      <c r="H21" s="702">
        <v>0</v>
      </c>
      <c r="I21" s="741">
        <f t="shared" si="3"/>
        <v>0</v>
      </c>
      <c r="J21" s="703">
        <v>0</v>
      </c>
      <c r="K21" s="703">
        <v>0</v>
      </c>
      <c r="L21" s="742">
        <f t="shared" si="4"/>
        <v>0</v>
      </c>
      <c r="M21" s="703">
        <v>0</v>
      </c>
      <c r="N21" s="703">
        <v>0</v>
      </c>
      <c r="O21" s="703">
        <v>0</v>
      </c>
      <c r="P21" s="742">
        <f t="shared" si="5"/>
        <v>0</v>
      </c>
      <c r="Q21" s="703">
        <v>0</v>
      </c>
      <c r="R21" s="703">
        <v>0</v>
      </c>
      <c r="S21" s="703">
        <v>0</v>
      </c>
      <c r="T21" s="703">
        <v>0</v>
      </c>
      <c r="U21" s="760">
        <v>0</v>
      </c>
    </row>
    <row r="22" spans="1:21" s="622" customFormat="1" ht="15.75" customHeight="1">
      <c r="A22" s="658" t="s">
        <v>78</v>
      </c>
      <c r="B22" s="657" t="s">
        <v>655</v>
      </c>
      <c r="C22" s="741">
        <f t="shared" si="2"/>
        <v>0</v>
      </c>
      <c r="D22" s="701">
        <v>0</v>
      </c>
      <c r="E22" s="701">
        <v>0</v>
      </c>
      <c r="F22" s="741">
        <f t="shared" si="6"/>
        <v>0</v>
      </c>
      <c r="G22" s="702">
        <v>0</v>
      </c>
      <c r="H22" s="702">
        <v>0</v>
      </c>
      <c r="I22" s="741">
        <f t="shared" si="3"/>
        <v>0</v>
      </c>
      <c r="J22" s="703">
        <v>0</v>
      </c>
      <c r="K22" s="703">
        <v>0</v>
      </c>
      <c r="L22" s="742">
        <f t="shared" si="4"/>
        <v>0</v>
      </c>
      <c r="M22" s="703">
        <v>0</v>
      </c>
      <c r="N22" s="703">
        <v>0</v>
      </c>
      <c r="O22" s="703">
        <v>0</v>
      </c>
      <c r="P22" s="742">
        <f t="shared" si="5"/>
        <v>0</v>
      </c>
      <c r="Q22" s="703">
        <v>0</v>
      </c>
      <c r="R22" s="703">
        <v>0</v>
      </c>
      <c r="S22" s="703">
        <v>0</v>
      </c>
      <c r="T22" s="703">
        <v>0</v>
      </c>
      <c r="U22" s="760">
        <v>0</v>
      </c>
    </row>
    <row r="23" spans="1:21" s="622" customFormat="1" ht="15.75" customHeight="1">
      <c r="A23" s="659" t="s">
        <v>101</v>
      </c>
      <c r="B23" s="657" t="s">
        <v>656</v>
      </c>
      <c r="C23" s="741">
        <f t="shared" si="2"/>
        <v>0</v>
      </c>
      <c r="D23" s="701">
        <v>0</v>
      </c>
      <c r="E23" s="701">
        <v>0</v>
      </c>
      <c r="F23" s="741">
        <f t="shared" si="6"/>
        <v>0</v>
      </c>
      <c r="G23" s="702">
        <v>0</v>
      </c>
      <c r="H23" s="702">
        <v>0</v>
      </c>
      <c r="I23" s="741">
        <f t="shared" si="3"/>
        <v>0</v>
      </c>
      <c r="J23" s="703">
        <v>0</v>
      </c>
      <c r="K23" s="703">
        <v>0</v>
      </c>
      <c r="L23" s="742">
        <f t="shared" si="4"/>
        <v>0</v>
      </c>
      <c r="M23" s="703">
        <v>0</v>
      </c>
      <c r="N23" s="703">
        <v>0</v>
      </c>
      <c r="O23" s="703">
        <v>0</v>
      </c>
      <c r="P23" s="742">
        <f t="shared" si="5"/>
        <v>0</v>
      </c>
      <c r="Q23" s="703">
        <v>0</v>
      </c>
      <c r="R23" s="703">
        <v>0</v>
      </c>
      <c r="S23" s="703">
        <v>0</v>
      </c>
      <c r="T23" s="703">
        <v>0</v>
      </c>
      <c r="U23" s="760">
        <v>0</v>
      </c>
    </row>
    <row r="24" spans="1:21" s="622" customFormat="1" ht="15.75" customHeight="1">
      <c r="A24" s="659" t="s">
        <v>102</v>
      </c>
      <c r="B24" s="657" t="s">
        <v>657</v>
      </c>
      <c r="C24" s="741">
        <f t="shared" si="2"/>
        <v>0</v>
      </c>
      <c r="D24" s="701">
        <v>0</v>
      </c>
      <c r="E24" s="701">
        <v>0</v>
      </c>
      <c r="F24" s="741">
        <f t="shared" si="6"/>
        <v>0</v>
      </c>
      <c r="G24" s="702">
        <v>0</v>
      </c>
      <c r="H24" s="702">
        <v>0</v>
      </c>
      <c r="I24" s="741">
        <f t="shared" si="3"/>
        <v>0</v>
      </c>
      <c r="J24" s="703">
        <v>0</v>
      </c>
      <c r="K24" s="703">
        <v>0</v>
      </c>
      <c r="L24" s="742">
        <f t="shared" si="4"/>
        <v>0</v>
      </c>
      <c r="M24" s="703">
        <v>0</v>
      </c>
      <c r="N24" s="703">
        <v>0</v>
      </c>
      <c r="O24" s="703">
        <v>0</v>
      </c>
      <c r="P24" s="742">
        <f t="shared" si="5"/>
        <v>0</v>
      </c>
      <c r="Q24" s="703">
        <v>0</v>
      </c>
      <c r="R24" s="703">
        <v>0</v>
      </c>
      <c r="S24" s="703">
        <v>0</v>
      </c>
      <c r="T24" s="703">
        <v>0</v>
      </c>
      <c r="U24" s="760">
        <v>0</v>
      </c>
    </row>
    <row r="25" spans="1:21" s="622" customFormat="1" ht="15.75" customHeight="1">
      <c r="A25" s="659" t="s">
        <v>103</v>
      </c>
      <c r="B25" s="657" t="s">
        <v>658</v>
      </c>
      <c r="C25" s="741">
        <f t="shared" si="2"/>
        <v>0</v>
      </c>
      <c r="D25" s="701">
        <v>0</v>
      </c>
      <c r="E25" s="701">
        <v>0</v>
      </c>
      <c r="F25" s="741">
        <f t="shared" si="6"/>
        <v>0</v>
      </c>
      <c r="G25" s="702">
        <v>0</v>
      </c>
      <c r="H25" s="702">
        <v>0</v>
      </c>
      <c r="I25" s="741">
        <f t="shared" si="3"/>
        <v>0</v>
      </c>
      <c r="J25" s="703">
        <v>0</v>
      </c>
      <c r="K25" s="703">
        <v>0</v>
      </c>
      <c r="L25" s="742">
        <f t="shared" si="4"/>
        <v>0</v>
      </c>
      <c r="M25" s="703">
        <v>0</v>
      </c>
      <c r="N25" s="703">
        <v>0</v>
      </c>
      <c r="O25" s="703">
        <v>0</v>
      </c>
      <c r="P25" s="742">
        <f t="shared" si="5"/>
        <v>0</v>
      </c>
      <c r="Q25" s="703">
        <v>0</v>
      </c>
      <c r="R25" s="703">
        <v>0</v>
      </c>
      <c r="S25" s="703">
        <v>0</v>
      </c>
      <c r="T25" s="703">
        <v>0</v>
      </c>
      <c r="U25" s="760">
        <v>0</v>
      </c>
    </row>
    <row r="26" spans="1:21" ht="26.25" customHeight="1">
      <c r="A26" s="631"/>
      <c r="B26" s="1340"/>
      <c r="C26" s="1340"/>
      <c r="D26" s="1340"/>
      <c r="E26" s="1340"/>
      <c r="F26" s="1340"/>
      <c r="G26" s="1340"/>
      <c r="H26" s="632"/>
      <c r="I26" s="632"/>
      <c r="J26" s="632"/>
      <c r="K26" s="632"/>
      <c r="L26" s="632"/>
      <c r="M26" s="633"/>
      <c r="N26" s="1320" t="str">
        <f>'Thong tin'!B8</f>
        <v>Lâm Đồng, ngày 07 tháng 01 năm 2019</v>
      </c>
      <c r="O26" s="1320"/>
      <c r="P26" s="1320"/>
      <c r="Q26" s="1320"/>
      <c r="R26" s="1320"/>
      <c r="S26" s="1320"/>
      <c r="T26" s="1320"/>
      <c r="U26" s="1320"/>
    </row>
    <row r="27" spans="1:21" ht="18.75" customHeight="1">
      <c r="A27" s="631"/>
      <c r="B27" s="1341" t="s">
        <v>634</v>
      </c>
      <c r="C27" s="1341"/>
      <c r="D27" s="1341"/>
      <c r="E27" s="1341"/>
      <c r="F27" s="1341"/>
      <c r="G27" s="634"/>
      <c r="H27" s="635"/>
      <c r="I27" s="635"/>
      <c r="J27" s="635"/>
      <c r="K27" s="635"/>
      <c r="L27" s="635"/>
      <c r="M27" s="636"/>
      <c r="N27" s="1342" t="str">
        <f>'Thong tin'!B7</f>
        <v>CỤC TRƯỞNG</v>
      </c>
      <c r="O27" s="1312"/>
      <c r="P27" s="1312"/>
      <c r="Q27" s="1312"/>
      <c r="R27" s="1312"/>
      <c r="S27" s="1312"/>
      <c r="T27" s="1312"/>
      <c r="U27" s="1312"/>
    </row>
    <row r="28" spans="1:21" ht="18.75" customHeight="1">
      <c r="A28" s="637"/>
      <c r="B28" s="1333"/>
      <c r="C28" s="1333"/>
      <c r="D28" s="1333"/>
      <c r="E28" s="1333"/>
      <c r="F28" s="1333"/>
      <c r="G28" s="638"/>
      <c r="H28" s="638"/>
      <c r="I28" s="638"/>
      <c r="J28" s="638"/>
      <c r="K28" s="638"/>
      <c r="L28" s="638"/>
      <c r="M28" s="638"/>
      <c r="N28" s="1334"/>
      <c r="O28" s="1334"/>
      <c r="P28" s="1334"/>
      <c r="Q28" s="1334"/>
      <c r="R28" s="1334"/>
      <c r="S28" s="1334"/>
      <c r="T28" s="1334"/>
      <c r="U28" s="1334"/>
    </row>
    <row r="29" spans="2:21" ht="31.5" customHeight="1">
      <c r="B29" s="1335"/>
      <c r="C29" s="1335"/>
      <c r="D29" s="1335"/>
      <c r="E29" s="1335"/>
      <c r="F29" s="1335"/>
      <c r="G29" s="636"/>
      <c r="H29" s="636"/>
      <c r="I29" s="636"/>
      <c r="J29" s="636"/>
      <c r="K29" s="636"/>
      <c r="L29" s="636"/>
      <c r="M29" s="636"/>
      <c r="N29" s="636"/>
      <c r="O29" s="636"/>
      <c r="P29" s="1335"/>
      <c r="Q29" s="1335"/>
      <c r="R29" s="1335"/>
      <c r="S29" s="1335"/>
      <c r="T29" s="636"/>
      <c r="U29" s="636"/>
    </row>
    <row r="30" spans="2:21" ht="18">
      <c r="B30" s="636"/>
      <c r="C30" s="636"/>
      <c r="D30" s="636"/>
      <c r="E30" s="636"/>
      <c r="F30" s="636"/>
      <c r="G30" s="636"/>
      <c r="H30" s="636"/>
      <c r="I30" s="636"/>
      <c r="J30" s="636"/>
      <c r="K30" s="636"/>
      <c r="L30" s="636"/>
      <c r="M30" s="636"/>
      <c r="N30" s="636"/>
      <c r="O30" s="636"/>
      <c r="P30" s="636"/>
      <c r="Q30" s="636"/>
      <c r="R30" s="636"/>
      <c r="S30" s="636"/>
      <c r="T30" s="636"/>
      <c r="U30" s="636"/>
    </row>
    <row r="31" spans="2:21" ht="18">
      <c r="B31" s="636"/>
      <c r="C31" s="636"/>
      <c r="D31" s="636"/>
      <c r="E31" s="636"/>
      <c r="F31" s="636"/>
      <c r="G31" s="636"/>
      <c r="H31" s="636"/>
      <c r="I31" s="636"/>
      <c r="J31" s="636"/>
      <c r="K31" s="636"/>
      <c r="L31" s="636"/>
      <c r="M31" s="636"/>
      <c r="N31" s="636"/>
      <c r="O31" s="636"/>
      <c r="P31" s="636"/>
      <c r="Q31" s="636"/>
      <c r="R31" s="636"/>
      <c r="S31" s="636"/>
      <c r="T31" s="636"/>
      <c r="U31" s="636"/>
    </row>
    <row r="32" spans="2:21" ht="18.75">
      <c r="B32" s="1336" t="str">
        <f>'Thong tin'!B5</f>
        <v>Phạm Ngọc Hoa</v>
      </c>
      <c r="C32" s="1336"/>
      <c r="D32" s="1336"/>
      <c r="E32" s="1336"/>
      <c r="F32" s="1336"/>
      <c r="G32" s="1336"/>
      <c r="H32" s="639"/>
      <c r="I32" s="604"/>
      <c r="J32" s="604"/>
      <c r="K32" s="604"/>
      <c r="L32" s="604"/>
      <c r="M32" s="604"/>
      <c r="N32" s="1337" t="str">
        <f>'Thong tin'!B6</f>
        <v>Trần Hữu Thọ </v>
      </c>
      <c r="O32" s="1337"/>
      <c r="P32" s="1337"/>
      <c r="Q32" s="1337"/>
      <c r="R32" s="1337"/>
      <c r="S32" s="1337"/>
      <c r="T32" s="1337"/>
      <c r="U32" s="1337"/>
    </row>
    <row r="33" ht="12.75" hidden="1"/>
    <row r="34" spans="1:20" ht="13.5" hidden="1">
      <c r="A34" s="640" t="s">
        <v>225</v>
      </c>
      <c r="O34" s="1343"/>
      <c r="P34" s="1343"/>
      <c r="Q34" s="1343"/>
      <c r="R34" s="1343"/>
      <c r="S34" s="1343"/>
      <c r="T34" s="1343"/>
    </row>
    <row r="35" spans="2:14" ht="12.75" customHeight="1" hidden="1">
      <c r="B35" s="1332" t="s">
        <v>635</v>
      </c>
      <c r="C35" s="1332"/>
      <c r="D35" s="1332"/>
      <c r="E35" s="1332"/>
      <c r="F35" s="1332"/>
      <c r="G35" s="1332"/>
      <c r="H35" s="1332"/>
      <c r="I35" s="1332"/>
      <c r="J35" s="1332"/>
      <c r="K35" s="1332"/>
      <c r="L35" s="641"/>
      <c r="M35" s="641"/>
      <c r="N35" s="641"/>
    </row>
    <row r="36" spans="1:14" ht="12.75" customHeight="1" hidden="1">
      <c r="A36" s="641"/>
      <c r="B36" s="642" t="s">
        <v>636</v>
      </c>
      <c r="C36" s="641"/>
      <c r="D36" s="641"/>
      <c r="E36" s="641"/>
      <c r="F36" s="641"/>
      <c r="G36" s="641"/>
      <c r="H36" s="641"/>
      <c r="I36" s="641"/>
      <c r="J36" s="641"/>
      <c r="K36" s="641"/>
      <c r="L36" s="641"/>
      <c r="M36" s="641"/>
      <c r="N36" s="641"/>
    </row>
    <row r="37" spans="2:14" ht="12.75" customHeight="1" hidden="1">
      <c r="B37" s="643" t="s">
        <v>637</v>
      </c>
      <c r="C37" s="605"/>
      <c r="D37" s="605"/>
      <c r="E37" s="605"/>
      <c r="F37" s="605"/>
      <c r="G37" s="605"/>
      <c r="H37" s="605"/>
      <c r="I37" s="605"/>
      <c r="J37" s="605"/>
      <c r="K37" s="605"/>
      <c r="L37" s="605"/>
      <c r="M37" s="605"/>
      <c r="N37" s="605"/>
    </row>
  </sheetData>
  <sheetProtection/>
  <mergeCells count="42">
    <mergeCell ref="F1:N2"/>
    <mergeCell ref="P1:U1"/>
    <mergeCell ref="P2:U2"/>
    <mergeCell ref="F3:N3"/>
    <mergeCell ref="A2:D2"/>
    <mergeCell ref="A3:D3"/>
    <mergeCell ref="A5:B9"/>
    <mergeCell ref="C5:E7"/>
    <mergeCell ref="F5:O5"/>
    <mergeCell ref="P5:U5"/>
    <mergeCell ref="F6:H7"/>
    <mergeCell ref="I6:O6"/>
    <mergeCell ref="P6:P9"/>
    <mergeCell ref="Q6:U6"/>
    <mergeCell ref="I7:K7"/>
    <mergeCell ref="L7:O7"/>
    <mergeCell ref="Q7:Q9"/>
    <mergeCell ref="R7:R9"/>
    <mergeCell ref="S7:S9"/>
    <mergeCell ref="T7:T9"/>
    <mergeCell ref="U7:U9"/>
    <mergeCell ref="L8:L9"/>
    <mergeCell ref="M8:O8"/>
    <mergeCell ref="I8:I9"/>
    <mergeCell ref="J8:K8"/>
    <mergeCell ref="C8:C9"/>
    <mergeCell ref="D8:E8"/>
    <mergeCell ref="F8:F9"/>
    <mergeCell ref="G8:H8"/>
    <mergeCell ref="A11:B11"/>
    <mergeCell ref="B26:G26"/>
    <mergeCell ref="N26:U26"/>
    <mergeCell ref="B27:F27"/>
    <mergeCell ref="N27:U27"/>
    <mergeCell ref="O34:T34"/>
    <mergeCell ref="B35:K35"/>
    <mergeCell ref="B28:F28"/>
    <mergeCell ref="N28:U28"/>
    <mergeCell ref="B29:F29"/>
    <mergeCell ref="P29:S29"/>
    <mergeCell ref="B32:G32"/>
    <mergeCell ref="N32:U32"/>
  </mergeCells>
  <printOptions horizontalCentered="1"/>
  <pageMargins left="0.33" right="0.35" top="0.29" bottom="0.21" header="0.13" footer="0.15"/>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82" customWidth="1"/>
    <col min="2" max="2" width="21.125" style="82" customWidth="1"/>
    <col min="3" max="3" width="10.25390625" style="82" customWidth="1"/>
    <col min="4" max="6" width="7.875" style="82" customWidth="1"/>
    <col min="7" max="7" width="9.25390625" style="82" customWidth="1"/>
    <col min="8" max="8" width="7.25390625" style="82" customWidth="1"/>
    <col min="9" max="10" width="7.875" style="82" customWidth="1"/>
    <col min="11" max="11" width="7.125" style="82" customWidth="1"/>
    <col min="12" max="12" width="7.00390625" style="82" customWidth="1"/>
    <col min="13" max="13" width="7.875" style="82" customWidth="1"/>
    <col min="14" max="14" width="10.25390625" style="82" customWidth="1"/>
    <col min="15" max="16" width="7.875" style="82" customWidth="1"/>
    <col min="17" max="28" width="9.00390625" style="82" customWidth="1"/>
    <col min="29" max="29" width="8.375" style="82" customWidth="1"/>
    <col min="30" max="30" width="9.00390625" style="82" customWidth="1"/>
    <col min="31" max="31" width="11.25390625" style="82" customWidth="1"/>
    <col min="32" max="32" width="13.50390625" style="82" customWidth="1"/>
    <col min="33" max="16384" width="9.00390625" style="82" customWidth="1"/>
  </cols>
  <sheetData>
    <row r="1" spans="1:16" s="51" customFormat="1" ht="19.5" customHeight="1">
      <c r="A1" s="954" t="s">
        <v>28</v>
      </c>
      <c r="B1" s="954"/>
      <c r="C1" s="107"/>
      <c r="D1" s="957" t="s">
        <v>458</v>
      </c>
      <c r="E1" s="957"/>
      <c r="F1" s="957"/>
      <c r="G1" s="957"/>
      <c r="H1" s="957"/>
      <c r="I1" s="957"/>
      <c r="J1" s="957"/>
      <c r="K1" s="957"/>
      <c r="L1" s="957"/>
      <c r="M1" s="928" t="s">
        <v>399</v>
      </c>
      <c r="N1" s="929"/>
      <c r="O1" s="929"/>
      <c r="P1" s="929"/>
    </row>
    <row r="2" spans="1:16" s="51" customFormat="1" ht="34.5" customHeight="1">
      <c r="A2" s="956" t="s">
        <v>400</v>
      </c>
      <c r="B2" s="956"/>
      <c r="C2" s="956"/>
      <c r="D2" s="957"/>
      <c r="E2" s="957"/>
      <c r="F2" s="957"/>
      <c r="G2" s="957"/>
      <c r="H2" s="957"/>
      <c r="I2" s="957"/>
      <c r="J2" s="957"/>
      <c r="K2" s="957"/>
      <c r="L2" s="957"/>
      <c r="M2" s="930" t="s">
        <v>459</v>
      </c>
      <c r="N2" s="931"/>
      <c r="O2" s="931"/>
      <c r="P2" s="931"/>
    </row>
    <row r="3" spans="1:16" s="51" customFormat="1" ht="19.5" customHeight="1">
      <c r="A3" s="955" t="s">
        <v>401</v>
      </c>
      <c r="B3" s="955"/>
      <c r="C3" s="955"/>
      <c r="D3" s="957"/>
      <c r="E3" s="957"/>
      <c r="F3" s="957"/>
      <c r="G3" s="957"/>
      <c r="H3" s="957"/>
      <c r="I3" s="957"/>
      <c r="J3" s="957"/>
      <c r="K3" s="957"/>
      <c r="L3" s="957"/>
      <c r="M3" s="930" t="s">
        <v>402</v>
      </c>
      <c r="N3" s="931"/>
      <c r="O3" s="931"/>
      <c r="P3" s="931"/>
    </row>
    <row r="4" spans="1:16" s="112" customFormat="1" ht="18.75" customHeight="1">
      <c r="A4" s="108"/>
      <c r="B4" s="108"/>
      <c r="C4" s="109"/>
      <c r="D4" s="896"/>
      <c r="E4" s="896"/>
      <c r="F4" s="896"/>
      <c r="G4" s="896"/>
      <c r="H4" s="896"/>
      <c r="I4" s="896"/>
      <c r="J4" s="896"/>
      <c r="K4" s="896"/>
      <c r="L4" s="896"/>
      <c r="M4" s="110" t="s">
        <v>403</v>
      </c>
      <c r="N4" s="111"/>
      <c r="O4" s="111"/>
      <c r="P4" s="111"/>
    </row>
    <row r="5" spans="1:16" ht="49.5" customHeight="1">
      <c r="A5" s="945" t="s">
        <v>72</v>
      </c>
      <c r="B5" s="946"/>
      <c r="C5" s="951" t="s">
        <v>100</v>
      </c>
      <c r="D5" s="934"/>
      <c r="E5" s="934"/>
      <c r="F5" s="934"/>
      <c r="G5" s="934"/>
      <c r="H5" s="934"/>
      <c r="I5" s="934"/>
      <c r="J5" s="934"/>
      <c r="K5" s="932" t="s">
        <v>99</v>
      </c>
      <c r="L5" s="932"/>
      <c r="M5" s="932"/>
      <c r="N5" s="932"/>
      <c r="O5" s="932"/>
      <c r="P5" s="932"/>
    </row>
    <row r="6" spans="1:16" ht="20.25" customHeight="1">
      <c r="A6" s="947"/>
      <c r="B6" s="948"/>
      <c r="C6" s="951" t="s">
        <v>3</v>
      </c>
      <c r="D6" s="934"/>
      <c r="E6" s="934"/>
      <c r="F6" s="935"/>
      <c r="G6" s="932" t="s">
        <v>10</v>
      </c>
      <c r="H6" s="932"/>
      <c r="I6" s="932"/>
      <c r="J6" s="932"/>
      <c r="K6" s="933" t="s">
        <v>3</v>
      </c>
      <c r="L6" s="933"/>
      <c r="M6" s="933"/>
      <c r="N6" s="936" t="s">
        <v>10</v>
      </c>
      <c r="O6" s="936"/>
      <c r="P6" s="936"/>
    </row>
    <row r="7" spans="1:16" ht="52.5" customHeight="1">
      <c r="A7" s="947"/>
      <c r="B7" s="948"/>
      <c r="C7" s="952" t="s">
        <v>404</v>
      </c>
      <c r="D7" s="934" t="s">
        <v>96</v>
      </c>
      <c r="E7" s="934"/>
      <c r="F7" s="935"/>
      <c r="G7" s="932" t="s">
        <v>405</v>
      </c>
      <c r="H7" s="932" t="s">
        <v>96</v>
      </c>
      <c r="I7" s="932"/>
      <c r="J7" s="932"/>
      <c r="K7" s="932" t="s">
        <v>39</v>
      </c>
      <c r="L7" s="932" t="s">
        <v>97</v>
      </c>
      <c r="M7" s="932"/>
      <c r="N7" s="932" t="s">
        <v>80</v>
      </c>
      <c r="O7" s="932" t="s">
        <v>97</v>
      </c>
      <c r="P7" s="932"/>
    </row>
    <row r="8" spans="1:16" ht="15.75" customHeight="1">
      <c r="A8" s="947"/>
      <c r="B8" s="948"/>
      <c r="C8" s="952"/>
      <c r="D8" s="932" t="s">
        <v>44</v>
      </c>
      <c r="E8" s="932" t="s">
        <v>45</v>
      </c>
      <c r="F8" s="932" t="s">
        <v>48</v>
      </c>
      <c r="G8" s="932"/>
      <c r="H8" s="932" t="s">
        <v>44</v>
      </c>
      <c r="I8" s="932" t="s">
        <v>45</v>
      </c>
      <c r="J8" s="932" t="s">
        <v>48</v>
      </c>
      <c r="K8" s="932"/>
      <c r="L8" s="932" t="s">
        <v>16</v>
      </c>
      <c r="M8" s="932" t="s">
        <v>15</v>
      </c>
      <c r="N8" s="932"/>
      <c r="O8" s="932" t="s">
        <v>16</v>
      </c>
      <c r="P8" s="932" t="s">
        <v>15</v>
      </c>
    </row>
    <row r="9" spans="1:16" ht="44.25" customHeight="1">
      <c r="A9" s="949"/>
      <c r="B9" s="950"/>
      <c r="C9" s="953"/>
      <c r="D9" s="932"/>
      <c r="E9" s="932"/>
      <c r="F9" s="932"/>
      <c r="G9" s="932"/>
      <c r="H9" s="932"/>
      <c r="I9" s="932"/>
      <c r="J9" s="932"/>
      <c r="K9" s="932"/>
      <c r="L9" s="932"/>
      <c r="M9" s="932"/>
      <c r="N9" s="932"/>
      <c r="O9" s="932"/>
      <c r="P9" s="932"/>
    </row>
    <row r="10" spans="1:16" ht="15" customHeight="1">
      <c r="A10" s="943" t="s">
        <v>6</v>
      </c>
      <c r="B10" s="944"/>
      <c r="C10" s="114">
        <v>1</v>
      </c>
      <c r="D10" s="114" t="s">
        <v>53</v>
      </c>
      <c r="E10" s="114" t="s">
        <v>58</v>
      </c>
      <c r="F10" s="114" t="s">
        <v>73</v>
      </c>
      <c r="G10" s="114" t="s">
        <v>74</v>
      </c>
      <c r="H10" s="114" t="s">
        <v>75</v>
      </c>
      <c r="I10" s="114" t="s">
        <v>76</v>
      </c>
      <c r="J10" s="114" t="s">
        <v>77</v>
      </c>
      <c r="K10" s="114" t="s">
        <v>78</v>
      </c>
      <c r="L10" s="114" t="s">
        <v>101</v>
      </c>
      <c r="M10" s="114" t="s">
        <v>102</v>
      </c>
      <c r="N10" s="114" t="s">
        <v>103</v>
      </c>
      <c r="O10" s="114" t="s">
        <v>104</v>
      </c>
      <c r="P10" s="114" t="s">
        <v>105</v>
      </c>
    </row>
    <row r="11" spans="1:16" ht="15" customHeight="1">
      <c r="A11" s="937" t="s">
        <v>406</v>
      </c>
      <c r="B11" s="938"/>
      <c r="C11" s="115">
        <f aca="true" t="shared" si="0" ref="C11:P11">C13-C12</f>
        <v>0</v>
      </c>
      <c r="D11" s="115">
        <f t="shared" si="0"/>
        <v>0</v>
      </c>
      <c r="E11" s="115">
        <f t="shared" si="0"/>
        <v>0</v>
      </c>
      <c r="F11" s="115">
        <f t="shared" si="0"/>
        <v>0</v>
      </c>
      <c r="G11" s="115">
        <f t="shared" si="0"/>
        <v>0</v>
      </c>
      <c r="H11" s="115">
        <f t="shared" si="0"/>
        <v>0</v>
      </c>
      <c r="I11" s="115">
        <f t="shared" si="0"/>
        <v>0</v>
      </c>
      <c r="J11" s="115">
        <f t="shared" si="0"/>
        <v>0</v>
      </c>
      <c r="K11" s="115">
        <f t="shared" si="0"/>
        <v>0</v>
      </c>
      <c r="L11" s="115">
        <f t="shared" si="0"/>
        <v>0</v>
      </c>
      <c r="M11" s="115">
        <f t="shared" si="0"/>
        <v>0</v>
      </c>
      <c r="N11" s="115">
        <f t="shared" si="0"/>
        <v>0</v>
      </c>
      <c r="O11" s="115">
        <f t="shared" si="0"/>
        <v>0</v>
      </c>
      <c r="P11" s="115">
        <f t="shared" si="0"/>
        <v>0</v>
      </c>
    </row>
    <row r="12" spans="1:16" ht="15" customHeight="1">
      <c r="A12" s="939" t="s">
        <v>407</v>
      </c>
      <c r="B12" s="940"/>
      <c r="C12" s="116">
        <v>0</v>
      </c>
      <c r="D12" s="116">
        <v>0</v>
      </c>
      <c r="E12" s="116">
        <v>0</v>
      </c>
      <c r="F12" s="116">
        <v>0</v>
      </c>
      <c r="G12" s="116">
        <v>0</v>
      </c>
      <c r="H12" s="116">
        <v>0</v>
      </c>
      <c r="I12" s="116">
        <v>0</v>
      </c>
      <c r="J12" s="116">
        <v>0</v>
      </c>
      <c r="K12" s="116">
        <v>0</v>
      </c>
      <c r="L12" s="116">
        <v>0</v>
      </c>
      <c r="M12" s="116">
        <v>0</v>
      </c>
      <c r="N12" s="116">
        <v>0</v>
      </c>
      <c r="O12" s="116">
        <v>0</v>
      </c>
      <c r="P12" s="116">
        <v>0</v>
      </c>
    </row>
    <row r="13" spans="1:32" ht="15" customHeight="1">
      <c r="A13" s="941" t="s">
        <v>41</v>
      </c>
      <c r="B13" s="942"/>
      <c r="C13" s="117">
        <f>D13+E13+F13</f>
        <v>0</v>
      </c>
      <c r="D13" s="117">
        <f>D14+D15</f>
        <v>0</v>
      </c>
      <c r="E13" s="117">
        <f>E14+E15</f>
        <v>0</v>
      </c>
      <c r="F13" s="117">
        <f>F14+F15</f>
        <v>0</v>
      </c>
      <c r="G13" s="117">
        <f aca="true" t="shared" si="1" ref="G13:G26">H13+I13+J13</f>
        <v>0</v>
      </c>
      <c r="H13" s="117">
        <f>H14+H15</f>
        <v>0</v>
      </c>
      <c r="I13" s="117">
        <f>I14+I15</f>
        <v>0</v>
      </c>
      <c r="J13" s="117">
        <f>J14+J15</f>
        <v>0</v>
      </c>
      <c r="K13" s="117">
        <f aca="true" t="shared" si="2" ref="K13:K26">L13+M13</f>
        <v>0</v>
      </c>
      <c r="L13" s="117">
        <f>L14+L15</f>
        <v>0</v>
      </c>
      <c r="M13" s="117">
        <f>M14+M15</f>
        <v>0</v>
      </c>
      <c r="N13" s="117">
        <f aca="true" t="shared" si="3" ref="N13:N26">O13+P13</f>
        <v>0</v>
      </c>
      <c r="O13" s="117">
        <f>O14+O15</f>
        <v>0</v>
      </c>
      <c r="P13" s="117">
        <f>P14+P15</f>
        <v>0</v>
      </c>
      <c r="AF13" s="82" t="s">
        <v>375</v>
      </c>
    </row>
    <row r="14" spans="1:37" ht="15" customHeight="1">
      <c r="A14" s="118" t="s">
        <v>0</v>
      </c>
      <c r="B14" s="119" t="s">
        <v>98</v>
      </c>
      <c r="C14" s="120">
        <f>C15+C16</f>
        <v>0</v>
      </c>
      <c r="D14" s="121">
        <f>D15+D16</f>
        <v>0</v>
      </c>
      <c r="E14" s="121">
        <v>0</v>
      </c>
      <c r="F14" s="121">
        <v>0</v>
      </c>
      <c r="G14" s="121">
        <f t="shared" si="1"/>
        <v>0</v>
      </c>
      <c r="H14" s="121">
        <v>0</v>
      </c>
      <c r="I14" s="121">
        <v>0</v>
      </c>
      <c r="J14" s="121">
        <v>0</v>
      </c>
      <c r="K14" s="121">
        <f t="shared" si="2"/>
        <v>0</v>
      </c>
      <c r="L14" s="121">
        <v>0</v>
      </c>
      <c r="M14" s="121">
        <v>0</v>
      </c>
      <c r="N14" s="121">
        <f t="shared" si="3"/>
        <v>0</v>
      </c>
      <c r="O14" s="121">
        <v>0</v>
      </c>
      <c r="P14" s="121">
        <v>0</v>
      </c>
      <c r="AK14" s="122"/>
    </row>
    <row r="15" spans="1:16" ht="15" customHeight="1">
      <c r="A15" s="123" t="s">
        <v>1</v>
      </c>
      <c r="B15" s="124" t="s">
        <v>19</v>
      </c>
      <c r="C15" s="120">
        <f aca="true" t="shared" si="4" ref="C15:C26">D15+E15+F15</f>
        <v>0</v>
      </c>
      <c r="D15" s="120">
        <f>D16+D17+D18+D19+D20+D21+D22+D23+D24+D25+D26</f>
        <v>0</v>
      </c>
      <c r="E15" s="120">
        <f>E16+E17+E18+E19+E20+E21+E22+E23+E24+E25+E26</f>
        <v>0</v>
      </c>
      <c r="F15" s="120">
        <f>F16+F17+F18+F19+F20+F21+F22+F23+F24+F25+F26</f>
        <v>0</v>
      </c>
      <c r="G15" s="120">
        <f t="shared" si="1"/>
        <v>0</v>
      </c>
      <c r="H15" s="120">
        <f>H16+H17+H18+H19+H20+H21+H22+H23+H24+H25+H26</f>
        <v>0</v>
      </c>
      <c r="I15" s="120">
        <f>I16+I17+I18+I19+I20+I21+I22+I23+I24+I25+I26</f>
        <v>0</v>
      </c>
      <c r="J15" s="120">
        <f>J16+J17+J18+J19+J20+J21+J22+J23+J24+J25+J26</f>
        <v>0</v>
      </c>
      <c r="K15" s="120">
        <f t="shared" si="2"/>
        <v>0</v>
      </c>
      <c r="L15" s="120">
        <f>L16+L17+L18+L19+L20+L21+L22+L23+L24+L25+L26</f>
        <v>0</v>
      </c>
      <c r="M15" s="120">
        <f>M16+M17+M18+M19+M20+M21+M22+M23+M24+M25+M26</f>
        <v>0</v>
      </c>
      <c r="N15" s="120">
        <f t="shared" si="3"/>
        <v>0</v>
      </c>
      <c r="O15" s="120">
        <f>O16+O17+O18+O19+O20+O21+O22+O23+O24+O25+O26</f>
        <v>0</v>
      </c>
      <c r="P15" s="120">
        <f>P16+P17+P18+P19+P20+P21+P22+P23+P24+P25+P26</f>
        <v>0</v>
      </c>
    </row>
    <row r="16" spans="1:38" s="51" customFormat="1" ht="15" customHeight="1">
      <c r="A16" s="125" t="s">
        <v>52</v>
      </c>
      <c r="B16" s="126" t="s">
        <v>376</v>
      </c>
      <c r="C16" s="120">
        <f t="shared" si="4"/>
        <v>0</v>
      </c>
      <c r="D16" s="127">
        <v>0</v>
      </c>
      <c r="E16" s="127">
        <v>0</v>
      </c>
      <c r="F16" s="127">
        <v>0</v>
      </c>
      <c r="G16" s="127">
        <f t="shared" si="1"/>
        <v>0</v>
      </c>
      <c r="H16" s="127">
        <v>0</v>
      </c>
      <c r="I16" s="127">
        <v>0</v>
      </c>
      <c r="J16" s="127">
        <v>0</v>
      </c>
      <c r="K16" s="127">
        <f t="shared" si="2"/>
        <v>0</v>
      </c>
      <c r="L16" s="127">
        <v>0</v>
      </c>
      <c r="M16" s="127">
        <v>0</v>
      </c>
      <c r="N16" s="127">
        <f t="shared" si="3"/>
        <v>0</v>
      </c>
      <c r="O16" s="127">
        <v>0</v>
      </c>
      <c r="P16" s="127">
        <v>0</v>
      </c>
      <c r="AL16" s="122"/>
    </row>
    <row r="17" spans="1:32" s="51" customFormat="1" ht="15" customHeight="1">
      <c r="A17" s="125" t="s">
        <v>53</v>
      </c>
      <c r="B17" s="128" t="s">
        <v>408</v>
      </c>
      <c r="C17" s="120">
        <f t="shared" si="4"/>
        <v>0</v>
      </c>
      <c r="D17" s="127">
        <v>0</v>
      </c>
      <c r="E17" s="127">
        <v>0</v>
      </c>
      <c r="F17" s="127">
        <v>0</v>
      </c>
      <c r="G17" s="127">
        <f t="shared" si="1"/>
        <v>0</v>
      </c>
      <c r="H17" s="127">
        <v>0</v>
      </c>
      <c r="I17" s="127">
        <v>0</v>
      </c>
      <c r="J17" s="127">
        <v>0</v>
      </c>
      <c r="K17" s="127">
        <f t="shared" si="2"/>
        <v>0</v>
      </c>
      <c r="L17" s="127">
        <v>0</v>
      </c>
      <c r="M17" s="127">
        <v>0</v>
      </c>
      <c r="N17" s="127">
        <f t="shared" si="3"/>
        <v>0</v>
      </c>
      <c r="O17" s="127">
        <v>0</v>
      </c>
      <c r="P17" s="127">
        <v>0</v>
      </c>
      <c r="AF17" s="122" t="s">
        <v>378</v>
      </c>
    </row>
    <row r="18" spans="1:16" s="51" customFormat="1" ht="15" customHeight="1">
      <c r="A18" s="125" t="s">
        <v>58</v>
      </c>
      <c r="B18" s="126" t="s">
        <v>379</v>
      </c>
      <c r="C18" s="120">
        <f t="shared" si="4"/>
        <v>0</v>
      </c>
      <c r="D18" s="127">
        <v>0</v>
      </c>
      <c r="E18" s="127">
        <v>0</v>
      </c>
      <c r="F18" s="127">
        <v>0</v>
      </c>
      <c r="G18" s="127">
        <f t="shared" si="1"/>
        <v>0</v>
      </c>
      <c r="H18" s="127">
        <v>0</v>
      </c>
      <c r="I18" s="127">
        <v>0</v>
      </c>
      <c r="J18" s="127">
        <v>0</v>
      </c>
      <c r="K18" s="127">
        <f t="shared" si="2"/>
        <v>0</v>
      </c>
      <c r="L18" s="127">
        <v>0</v>
      </c>
      <c r="M18" s="127">
        <v>0</v>
      </c>
      <c r="N18" s="127">
        <f t="shared" si="3"/>
        <v>0</v>
      </c>
      <c r="O18" s="127">
        <v>0</v>
      </c>
      <c r="P18" s="127">
        <v>0</v>
      </c>
    </row>
    <row r="19" spans="1:16" s="51" customFormat="1" ht="15" customHeight="1">
      <c r="A19" s="125" t="s">
        <v>73</v>
      </c>
      <c r="B19" s="126" t="s">
        <v>380</v>
      </c>
      <c r="C19" s="120">
        <f t="shared" si="4"/>
        <v>0</v>
      </c>
      <c r="D19" s="127">
        <v>0</v>
      </c>
      <c r="E19" s="127">
        <v>0</v>
      </c>
      <c r="F19" s="127">
        <v>0</v>
      </c>
      <c r="G19" s="127">
        <f t="shared" si="1"/>
        <v>0</v>
      </c>
      <c r="H19" s="127">
        <v>0</v>
      </c>
      <c r="I19" s="127">
        <v>0</v>
      </c>
      <c r="J19" s="127">
        <v>0</v>
      </c>
      <c r="K19" s="127">
        <f t="shared" si="2"/>
        <v>0</v>
      </c>
      <c r="L19" s="127">
        <v>0</v>
      </c>
      <c r="M19" s="127">
        <v>0</v>
      </c>
      <c r="N19" s="127">
        <f t="shared" si="3"/>
        <v>0</v>
      </c>
      <c r="O19" s="127">
        <v>0</v>
      </c>
      <c r="P19" s="127">
        <v>0</v>
      </c>
    </row>
    <row r="20" spans="1:16" s="51" customFormat="1" ht="15" customHeight="1">
      <c r="A20" s="125" t="s">
        <v>74</v>
      </c>
      <c r="B20" s="126" t="s">
        <v>381</v>
      </c>
      <c r="C20" s="120">
        <f t="shared" si="4"/>
        <v>0</v>
      </c>
      <c r="D20" s="127">
        <v>0</v>
      </c>
      <c r="E20" s="127">
        <v>0</v>
      </c>
      <c r="F20" s="127">
        <v>0</v>
      </c>
      <c r="G20" s="127">
        <f t="shared" si="1"/>
        <v>0</v>
      </c>
      <c r="H20" s="127">
        <v>0</v>
      </c>
      <c r="I20" s="127">
        <v>0</v>
      </c>
      <c r="J20" s="127">
        <v>0</v>
      </c>
      <c r="K20" s="127">
        <f t="shared" si="2"/>
        <v>0</v>
      </c>
      <c r="L20" s="127">
        <v>0</v>
      </c>
      <c r="M20" s="127">
        <v>0</v>
      </c>
      <c r="N20" s="127">
        <f t="shared" si="3"/>
        <v>0</v>
      </c>
      <c r="O20" s="127">
        <v>0</v>
      </c>
      <c r="P20" s="127">
        <v>0</v>
      </c>
    </row>
    <row r="21" spans="1:39" s="51" customFormat="1" ht="15" customHeight="1">
      <c r="A21" s="125" t="s">
        <v>75</v>
      </c>
      <c r="B21" s="126" t="s">
        <v>382</v>
      </c>
      <c r="C21" s="120">
        <f t="shared" si="4"/>
        <v>0</v>
      </c>
      <c r="D21" s="127">
        <v>0</v>
      </c>
      <c r="E21" s="127">
        <v>0</v>
      </c>
      <c r="F21" s="127">
        <v>0</v>
      </c>
      <c r="G21" s="127">
        <f t="shared" si="1"/>
        <v>0</v>
      </c>
      <c r="H21" s="127">
        <v>0</v>
      </c>
      <c r="I21" s="127">
        <v>0</v>
      </c>
      <c r="J21" s="127">
        <v>0</v>
      </c>
      <c r="K21" s="127">
        <f t="shared" si="2"/>
        <v>0</v>
      </c>
      <c r="L21" s="127">
        <v>0</v>
      </c>
      <c r="M21" s="127">
        <v>0</v>
      </c>
      <c r="N21" s="127">
        <f t="shared" si="3"/>
        <v>0</v>
      </c>
      <c r="O21" s="127">
        <v>0</v>
      </c>
      <c r="P21" s="127">
        <v>0</v>
      </c>
      <c r="AJ21" s="51" t="s">
        <v>383</v>
      </c>
      <c r="AK21" s="51" t="s">
        <v>384</v>
      </c>
      <c r="AL21" s="51" t="s">
        <v>385</v>
      </c>
      <c r="AM21" s="122" t="s">
        <v>386</v>
      </c>
    </row>
    <row r="22" spans="1:39" s="51" customFormat="1" ht="15" customHeight="1">
      <c r="A22" s="125" t="s">
        <v>76</v>
      </c>
      <c r="B22" s="126" t="s">
        <v>387</v>
      </c>
      <c r="C22" s="120">
        <f t="shared" si="4"/>
        <v>0</v>
      </c>
      <c r="D22" s="127">
        <v>0</v>
      </c>
      <c r="E22" s="127">
        <v>0</v>
      </c>
      <c r="F22" s="127">
        <v>0</v>
      </c>
      <c r="G22" s="127">
        <f t="shared" si="1"/>
        <v>0</v>
      </c>
      <c r="H22" s="127">
        <v>0</v>
      </c>
      <c r="I22" s="127">
        <v>0</v>
      </c>
      <c r="J22" s="127">
        <v>0</v>
      </c>
      <c r="K22" s="127">
        <f t="shared" si="2"/>
        <v>0</v>
      </c>
      <c r="L22" s="127">
        <v>0</v>
      </c>
      <c r="M22" s="127">
        <v>0</v>
      </c>
      <c r="N22" s="127">
        <f t="shared" si="3"/>
        <v>0</v>
      </c>
      <c r="O22" s="127">
        <v>0</v>
      </c>
      <c r="P22" s="127">
        <v>0</v>
      </c>
      <c r="AM22" s="122" t="s">
        <v>388</v>
      </c>
    </row>
    <row r="23" spans="1:16" s="51" customFormat="1" ht="15" customHeight="1">
      <c r="A23" s="125" t="s">
        <v>77</v>
      </c>
      <c r="B23" s="126" t="s">
        <v>389</v>
      </c>
      <c r="C23" s="120">
        <f t="shared" si="4"/>
        <v>0</v>
      </c>
      <c r="D23" s="127">
        <v>0</v>
      </c>
      <c r="E23" s="127">
        <v>0</v>
      </c>
      <c r="F23" s="127">
        <v>0</v>
      </c>
      <c r="G23" s="127">
        <f t="shared" si="1"/>
        <v>0</v>
      </c>
      <c r="H23" s="127">
        <v>0</v>
      </c>
      <c r="I23" s="127">
        <v>0</v>
      </c>
      <c r="J23" s="127">
        <v>0</v>
      </c>
      <c r="K23" s="127">
        <f t="shared" si="2"/>
        <v>0</v>
      </c>
      <c r="L23" s="127">
        <v>0</v>
      </c>
      <c r="M23" s="127">
        <v>0</v>
      </c>
      <c r="N23" s="127">
        <f t="shared" si="3"/>
        <v>0</v>
      </c>
      <c r="O23" s="127">
        <v>0</v>
      </c>
      <c r="P23" s="127">
        <v>0</v>
      </c>
    </row>
    <row r="24" spans="1:36" s="51" customFormat="1" ht="15" customHeight="1">
      <c r="A24" s="125" t="s">
        <v>78</v>
      </c>
      <c r="B24" s="126" t="s">
        <v>390</v>
      </c>
      <c r="C24" s="120">
        <f t="shared" si="4"/>
        <v>0</v>
      </c>
      <c r="D24" s="127">
        <v>0</v>
      </c>
      <c r="E24" s="127">
        <v>0</v>
      </c>
      <c r="F24" s="127">
        <v>0</v>
      </c>
      <c r="G24" s="127">
        <f t="shared" si="1"/>
        <v>0</v>
      </c>
      <c r="H24" s="127">
        <v>0</v>
      </c>
      <c r="I24" s="127">
        <v>0</v>
      </c>
      <c r="J24" s="127">
        <v>0</v>
      </c>
      <c r="K24" s="127">
        <f t="shared" si="2"/>
        <v>0</v>
      </c>
      <c r="L24" s="127">
        <v>0</v>
      </c>
      <c r="M24" s="127">
        <v>0</v>
      </c>
      <c r="N24" s="127">
        <f t="shared" si="3"/>
        <v>0</v>
      </c>
      <c r="O24" s="127">
        <v>0</v>
      </c>
      <c r="P24" s="127">
        <v>0</v>
      </c>
      <c r="AJ24" s="51" t="s">
        <v>383</v>
      </c>
    </row>
    <row r="25" spans="1:36" s="51" customFormat="1" ht="15" customHeight="1">
      <c r="A25" s="125" t="s">
        <v>101</v>
      </c>
      <c r="B25" s="126" t="s">
        <v>391</v>
      </c>
      <c r="C25" s="120">
        <f t="shared" si="4"/>
        <v>0</v>
      </c>
      <c r="D25" s="127">
        <v>0</v>
      </c>
      <c r="E25" s="127">
        <v>0</v>
      </c>
      <c r="F25" s="127">
        <v>0</v>
      </c>
      <c r="G25" s="127">
        <f t="shared" si="1"/>
        <v>0</v>
      </c>
      <c r="H25" s="127">
        <v>0</v>
      </c>
      <c r="I25" s="127">
        <v>0</v>
      </c>
      <c r="J25" s="127">
        <v>0</v>
      </c>
      <c r="K25" s="127">
        <f t="shared" si="2"/>
        <v>0</v>
      </c>
      <c r="L25" s="127">
        <v>0</v>
      </c>
      <c r="M25" s="127">
        <v>0</v>
      </c>
      <c r="N25" s="127">
        <f t="shared" si="3"/>
        <v>0</v>
      </c>
      <c r="O25" s="127">
        <v>0</v>
      </c>
      <c r="P25" s="127">
        <v>0</v>
      </c>
      <c r="AJ25" s="122" t="s">
        <v>392</v>
      </c>
    </row>
    <row r="26" spans="1:44" s="51" customFormat="1" ht="15" customHeight="1">
      <c r="A26" s="125" t="s">
        <v>102</v>
      </c>
      <c r="B26" s="126" t="s">
        <v>393</v>
      </c>
      <c r="C26" s="120">
        <f t="shared" si="4"/>
        <v>0</v>
      </c>
      <c r="D26" s="127">
        <v>0</v>
      </c>
      <c r="E26" s="127">
        <v>0</v>
      </c>
      <c r="F26" s="127">
        <v>0</v>
      </c>
      <c r="G26" s="127">
        <f t="shared" si="1"/>
        <v>0</v>
      </c>
      <c r="H26" s="127">
        <v>0</v>
      </c>
      <c r="I26" s="127">
        <v>0</v>
      </c>
      <c r="J26" s="127">
        <v>0</v>
      </c>
      <c r="K26" s="127">
        <f t="shared" si="2"/>
        <v>0</v>
      </c>
      <c r="L26" s="127">
        <v>0</v>
      </c>
      <c r="M26" s="127">
        <v>0</v>
      </c>
      <c r="N26" s="127">
        <f t="shared" si="3"/>
        <v>0</v>
      </c>
      <c r="O26" s="127">
        <v>0</v>
      </c>
      <c r="P26" s="127">
        <v>0</v>
      </c>
      <c r="AR26" s="122"/>
    </row>
    <row r="27" spans="1:16" ht="9.75" customHeight="1">
      <c r="A27" s="129"/>
      <c r="B27" s="130"/>
      <c r="C27" s="131"/>
      <c r="D27" s="131"/>
      <c r="E27" s="131"/>
      <c r="F27" s="131"/>
      <c r="G27" s="131"/>
      <c r="H27" s="131"/>
      <c r="I27" s="131"/>
      <c r="J27" s="131"/>
      <c r="K27" s="131"/>
      <c r="L27" s="131"/>
      <c r="M27" s="131"/>
      <c r="N27" s="131"/>
      <c r="O27" s="131"/>
      <c r="P27" s="131"/>
    </row>
    <row r="28" spans="2:35" ht="27" customHeight="1">
      <c r="B28" s="924" t="s">
        <v>460</v>
      </c>
      <c r="C28" s="925"/>
      <c r="D28" s="925"/>
      <c r="E28" s="925"/>
      <c r="F28" s="132"/>
      <c r="G28" s="132"/>
      <c r="H28" s="132"/>
      <c r="I28" s="132"/>
      <c r="J28" s="132"/>
      <c r="K28" s="919" t="s">
        <v>461</v>
      </c>
      <c r="L28" s="919"/>
      <c r="M28" s="919"/>
      <c r="N28" s="919"/>
      <c r="O28" s="919"/>
      <c r="P28" s="919"/>
      <c r="AG28" s="82" t="s">
        <v>395</v>
      </c>
      <c r="AI28" s="122">
        <f>82/88</f>
        <v>0.9318181818181818</v>
      </c>
    </row>
    <row r="29" spans="2:16" ht="16.5">
      <c r="B29" s="925"/>
      <c r="C29" s="925"/>
      <c r="D29" s="925"/>
      <c r="E29" s="925"/>
      <c r="F29" s="132"/>
      <c r="G29" s="132"/>
      <c r="H29" s="132"/>
      <c r="I29" s="132"/>
      <c r="J29" s="132"/>
      <c r="K29" s="919"/>
      <c r="L29" s="919"/>
      <c r="M29" s="919"/>
      <c r="N29" s="919"/>
      <c r="O29" s="919"/>
      <c r="P29" s="919"/>
    </row>
    <row r="30" spans="2:16" ht="21" customHeight="1">
      <c r="B30" s="925"/>
      <c r="C30" s="925"/>
      <c r="D30" s="925"/>
      <c r="E30" s="925"/>
      <c r="F30" s="132"/>
      <c r="G30" s="132"/>
      <c r="H30" s="132"/>
      <c r="I30" s="132"/>
      <c r="J30" s="132"/>
      <c r="K30" s="919"/>
      <c r="L30" s="919"/>
      <c r="M30" s="919"/>
      <c r="N30" s="919"/>
      <c r="O30" s="919"/>
      <c r="P30" s="919"/>
    </row>
    <row r="32" spans="2:16" ht="16.5" customHeight="1">
      <c r="B32" s="927" t="s">
        <v>398</v>
      </c>
      <c r="C32" s="927"/>
      <c r="D32" s="927"/>
      <c r="E32" s="133"/>
      <c r="F32" s="133"/>
      <c r="G32" s="133"/>
      <c r="H32" s="133"/>
      <c r="I32" s="133"/>
      <c r="J32" s="133"/>
      <c r="K32" s="926" t="s">
        <v>462</v>
      </c>
      <c r="L32" s="926"/>
      <c r="M32" s="926"/>
      <c r="N32" s="926"/>
      <c r="O32" s="926"/>
      <c r="P32" s="926"/>
    </row>
    <row r="33" ht="12.75" customHeight="1"/>
    <row r="34" spans="2:5" ht="15.75">
      <c r="B34" s="134"/>
      <c r="C34" s="134"/>
      <c r="D34" s="134"/>
      <c r="E34" s="134"/>
    </row>
    <row r="35" ht="15.75" hidden="1"/>
    <row r="36" spans="2:16" ht="15.75">
      <c r="B36" s="922" t="s">
        <v>351</v>
      </c>
      <c r="C36" s="922"/>
      <c r="D36" s="922"/>
      <c r="E36" s="922"/>
      <c r="F36" s="135"/>
      <c r="G36" s="135"/>
      <c r="H36" s="135"/>
      <c r="I36" s="135"/>
      <c r="K36" s="923" t="s">
        <v>352</v>
      </c>
      <c r="L36" s="923"/>
      <c r="M36" s="923"/>
      <c r="N36" s="923"/>
      <c r="O36" s="923"/>
      <c r="P36" s="923"/>
    </row>
    <row r="39" ht="15.75">
      <c r="A39" s="137" t="s">
        <v>49</v>
      </c>
    </row>
    <row r="40" spans="1:6" ht="15.75">
      <c r="A40" s="138"/>
      <c r="B40" s="139" t="s">
        <v>59</v>
      </c>
      <c r="C40" s="139"/>
      <c r="D40" s="139"/>
      <c r="E40" s="139"/>
      <c r="F40" s="139"/>
    </row>
    <row r="41" spans="1:14" ht="15.75" customHeight="1">
      <c r="A41" s="140" t="s">
        <v>27</v>
      </c>
      <c r="B41" s="921" t="s">
        <v>63</v>
      </c>
      <c r="C41" s="921"/>
      <c r="D41" s="921"/>
      <c r="E41" s="921"/>
      <c r="F41" s="921"/>
      <c r="G41" s="140"/>
      <c r="H41" s="140"/>
      <c r="I41" s="140"/>
      <c r="J41" s="140"/>
      <c r="K41" s="140"/>
      <c r="L41" s="140"/>
      <c r="M41" s="140"/>
      <c r="N41" s="140"/>
    </row>
    <row r="42" spans="1:14" ht="15" customHeight="1">
      <c r="A42" s="140"/>
      <c r="B42" s="920" t="s">
        <v>66</v>
      </c>
      <c r="C42" s="920"/>
      <c r="D42" s="920"/>
      <c r="E42" s="920"/>
      <c r="F42" s="920"/>
      <c r="G42" s="920"/>
      <c r="H42" s="141"/>
      <c r="I42" s="141"/>
      <c r="J42" s="141"/>
      <c r="K42" s="140"/>
      <c r="L42" s="140"/>
      <c r="M42" s="140"/>
      <c r="N42" s="140"/>
    </row>
  </sheetData>
  <sheetProtection/>
  <mergeCells count="45">
    <mergeCell ref="A1:B1"/>
    <mergeCell ref="E8:E9"/>
    <mergeCell ref="C6:F6"/>
    <mergeCell ref="F8:F9"/>
    <mergeCell ref="A3:C3"/>
    <mergeCell ref="A2:C2"/>
    <mergeCell ref="D1:L3"/>
    <mergeCell ref="I8:I9"/>
    <mergeCell ref="K7:K9"/>
    <mergeCell ref="J8:J9"/>
    <mergeCell ref="A12:B12"/>
    <mergeCell ref="A13:B13"/>
    <mergeCell ref="G7:G9"/>
    <mergeCell ref="A10:B10"/>
    <mergeCell ref="A5:B9"/>
    <mergeCell ref="C5:J5"/>
    <mergeCell ref="G6:J6"/>
    <mergeCell ref="C7:C9"/>
    <mergeCell ref="H7:J7"/>
    <mergeCell ref="D8:D9"/>
    <mergeCell ref="K5:P5"/>
    <mergeCell ref="N7:N9"/>
    <mergeCell ref="N6:P6"/>
    <mergeCell ref="O7:P7"/>
    <mergeCell ref="A11:B11"/>
    <mergeCell ref="P8:P9"/>
    <mergeCell ref="O8:O9"/>
    <mergeCell ref="M1:P1"/>
    <mergeCell ref="M2:P2"/>
    <mergeCell ref="M3:P3"/>
    <mergeCell ref="H8:H9"/>
    <mergeCell ref="L8:L9"/>
    <mergeCell ref="M8:M9"/>
    <mergeCell ref="K6:M6"/>
    <mergeCell ref="L7:M7"/>
    <mergeCell ref="D4:L4"/>
    <mergeCell ref="D7:F7"/>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42" customWidth="1"/>
    <col min="2" max="2" width="23.875" style="42" customWidth="1"/>
    <col min="3" max="3" width="13.875" style="42" customWidth="1"/>
    <col min="4" max="4" width="11.125" style="42" customWidth="1"/>
    <col min="5" max="5" width="10.125" style="42" customWidth="1"/>
    <col min="6" max="12" width="10.25390625" style="42" customWidth="1"/>
    <col min="13" max="13" width="14.25390625" style="42" customWidth="1"/>
    <col min="14"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2" ht="22.5" customHeight="1">
      <c r="A1" s="900" t="s">
        <v>117</v>
      </c>
      <c r="B1" s="900"/>
      <c r="C1" s="900"/>
      <c r="D1" s="977" t="s">
        <v>463</v>
      </c>
      <c r="E1" s="977"/>
      <c r="F1" s="977"/>
      <c r="G1" s="977"/>
      <c r="H1" s="977"/>
      <c r="I1" s="977"/>
      <c r="J1" s="974" t="s">
        <v>464</v>
      </c>
      <c r="K1" s="975"/>
      <c r="L1" s="975"/>
    </row>
    <row r="2" spans="1:13" ht="15.75" customHeight="1">
      <c r="A2" s="976" t="s">
        <v>409</v>
      </c>
      <c r="B2" s="976"/>
      <c r="C2" s="976"/>
      <c r="D2" s="977"/>
      <c r="E2" s="977"/>
      <c r="F2" s="977"/>
      <c r="G2" s="977"/>
      <c r="H2" s="977"/>
      <c r="I2" s="977"/>
      <c r="J2" s="975" t="s">
        <v>410</v>
      </c>
      <c r="K2" s="975"/>
      <c r="L2" s="975"/>
      <c r="M2" s="142"/>
    </row>
    <row r="3" spans="1:13" ht="15.75" customHeight="1">
      <c r="A3" s="901" t="s">
        <v>361</v>
      </c>
      <c r="B3" s="901"/>
      <c r="C3" s="901"/>
      <c r="D3" s="977"/>
      <c r="E3" s="977"/>
      <c r="F3" s="977"/>
      <c r="G3" s="977"/>
      <c r="H3" s="977"/>
      <c r="I3" s="977"/>
      <c r="J3" s="974" t="s">
        <v>465</v>
      </c>
      <c r="K3" s="974"/>
      <c r="L3" s="974"/>
      <c r="M3" s="46"/>
    </row>
    <row r="4" spans="1:13" ht="15.75" customHeight="1">
      <c r="A4" s="985" t="s">
        <v>363</v>
      </c>
      <c r="B4" s="985"/>
      <c r="C4" s="985"/>
      <c r="D4" s="979"/>
      <c r="E4" s="979"/>
      <c r="F4" s="979"/>
      <c r="G4" s="979"/>
      <c r="H4" s="979"/>
      <c r="I4" s="979"/>
      <c r="J4" s="975" t="s">
        <v>411</v>
      </c>
      <c r="K4" s="975"/>
      <c r="L4" s="975"/>
      <c r="M4" s="142"/>
    </row>
    <row r="5" spans="1:13" ht="15.75">
      <c r="A5" s="143"/>
      <c r="B5" s="143"/>
      <c r="C5" s="43"/>
      <c r="D5" s="43"/>
      <c r="E5" s="43"/>
      <c r="F5" s="43"/>
      <c r="G5" s="43"/>
      <c r="H5" s="43"/>
      <c r="I5" s="43"/>
      <c r="J5" s="978" t="s">
        <v>8</v>
      </c>
      <c r="K5" s="978"/>
      <c r="L5" s="978"/>
      <c r="M5" s="142"/>
    </row>
    <row r="6" spans="1:14" ht="15.75">
      <c r="A6" s="960" t="s">
        <v>72</v>
      </c>
      <c r="B6" s="961"/>
      <c r="C6" s="932" t="s">
        <v>412</v>
      </c>
      <c r="D6" s="984" t="s">
        <v>413</v>
      </c>
      <c r="E6" s="984"/>
      <c r="F6" s="984"/>
      <c r="G6" s="984"/>
      <c r="H6" s="984"/>
      <c r="I6" s="984"/>
      <c r="J6" s="897" t="s">
        <v>115</v>
      </c>
      <c r="K6" s="897"/>
      <c r="L6" s="897"/>
      <c r="M6" s="986" t="s">
        <v>414</v>
      </c>
      <c r="N6" s="987" t="s">
        <v>415</v>
      </c>
    </row>
    <row r="7" spans="1:14" ht="15.75" customHeight="1">
      <c r="A7" s="962"/>
      <c r="B7" s="963"/>
      <c r="C7" s="932"/>
      <c r="D7" s="984" t="s">
        <v>7</v>
      </c>
      <c r="E7" s="984"/>
      <c r="F7" s="984"/>
      <c r="G7" s="984"/>
      <c r="H7" s="984"/>
      <c r="I7" s="984"/>
      <c r="J7" s="897"/>
      <c r="K7" s="897"/>
      <c r="L7" s="897"/>
      <c r="M7" s="986"/>
      <c r="N7" s="987"/>
    </row>
    <row r="8" spans="1:14" s="82" customFormat="1" ht="31.5" customHeight="1">
      <c r="A8" s="962"/>
      <c r="B8" s="963"/>
      <c r="C8" s="932"/>
      <c r="D8" s="897" t="s">
        <v>113</v>
      </c>
      <c r="E8" s="897" t="s">
        <v>114</v>
      </c>
      <c r="F8" s="897"/>
      <c r="G8" s="897"/>
      <c r="H8" s="897"/>
      <c r="I8" s="897"/>
      <c r="J8" s="897"/>
      <c r="K8" s="897"/>
      <c r="L8" s="897"/>
      <c r="M8" s="986"/>
      <c r="N8" s="987"/>
    </row>
    <row r="9" spans="1:14" s="82" customFormat="1" ht="15.75" customHeight="1">
      <c r="A9" s="962"/>
      <c r="B9" s="963"/>
      <c r="C9" s="932"/>
      <c r="D9" s="897"/>
      <c r="E9" s="897" t="s">
        <v>116</v>
      </c>
      <c r="F9" s="897" t="s">
        <v>7</v>
      </c>
      <c r="G9" s="897"/>
      <c r="H9" s="897"/>
      <c r="I9" s="897"/>
      <c r="J9" s="897" t="s">
        <v>7</v>
      </c>
      <c r="K9" s="897"/>
      <c r="L9" s="897"/>
      <c r="M9" s="986"/>
      <c r="N9" s="987"/>
    </row>
    <row r="10" spans="1:14" s="82" customFormat="1" ht="86.25" customHeight="1">
      <c r="A10" s="964"/>
      <c r="B10" s="965"/>
      <c r="C10" s="932"/>
      <c r="D10" s="897"/>
      <c r="E10" s="897"/>
      <c r="F10" s="113" t="s">
        <v>24</v>
      </c>
      <c r="G10" s="113" t="s">
        <v>26</v>
      </c>
      <c r="H10" s="113" t="s">
        <v>18</v>
      </c>
      <c r="I10" s="113" t="s">
        <v>25</v>
      </c>
      <c r="J10" s="113" t="s">
        <v>17</v>
      </c>
      <c r="K10" s="113" t="s">
        <v>22</v>
      </c>
      <c r="L10" s="113" t="s">
        <v>23</v>
      </c>
      <c r="M10" s="986"/>
      <c r="N10" s="987"/>
    </row>
    <row r="11" spans="1:32" ht="13.5" customHeight="1">
      <c r="A11" s="970" t="s">
        <v>5</v>
      </c>
      <c r="B11" s="971"/>
      <c r="C11" s="144">
        <v>1</v>
      </c>
      <c r="D11" s="144" t="s">
        <v>53</v>
      </c>
      <c r="E11" s="144" t="s">
        <v>58</v>
      </c>
      <c r="F11" s="144" t="s">
        <v>73</v>
      </c>
      <c r="G11" s="144" t="s">
        <v>74</v>
      </c>
      <c r="H11" s="144" t="s">
        <v>75</v>
      </c>
      <c r="I11" s="144" t="s">
        <v>76</v>
      </c>
      <c r="J11" s="144" t="s">
        <v>77</v>
      </c>
      <c r="K11" s="144" t="s">
        <v>78</v>
      </c>
      <c r="L11" s="144" t="s">
        <v>101</v>
      </c>
      <c r="M11" s="145"/>
      <c r="N11" s="146"/>
      <c r="AF11" s="42" t="s">
        <v>375</v>
      </c>
    </row>
    <row r="12" spans="1:14" ht="24" customHeight="1">
      <c r="A12" s="982" t="s">
        <v>406</v>
      </c>
      <c r="B12" s="983"/>
      <c r="C12" s="147">
        <f aca="true" t="shared" si="0" ref="C12:L12">C14-C13</f>
        <v>-25</v>
      </c>
      <c r="D12" s="147">
        <f t="shared" si="0"/>
        <v>-26</v>
      </c>
      <c r="E12" s="147">
        <f t="shared" si="0"/>
        <v>17</v>
      </c>
      <c r="F12" s="147">
        <f t="shared" si="0"/>
        <v>1</v>
      </c>
      <c r="G12" s="147">
        <f t="shared" si="0"/>
        <v>3</v>
      </c>
      <c r="H12" s="147">
        <f t="shared" si="0"/>
        <v>-1</v>
      </c>
      <c r="I12" s="147">
        <f t="shared" si="0"/>
        <v>-2</v>
      </c>
      <c r="J12" s="147">
        <f t="shared" si="0"/>
        <v>-9</v>
      </c>
      <c r="K12" s="147">
        <f t="shared" si="0"/>
        <v>-13</v>
      </c>
      <c r="L12" s="147">
        <f t="shared" si="0"/>
        <v>-3</v>
      </c>
      <c r="M12" s="145"/>
      <c r="N12" s="146"/>
    </row>
    <row r="13" spans="1:14" ht="23.25" customHeight="1">
      <c r="A13" s="980" t="s">
        <v>362</v>
      </c>
      <c r="B13" s="981"/>
      <c r="C13" s="148">
        <v>59</v>
      </c>
      <c r="D13" s="148">
        <v>43</v>
      </c>
      <c r="E13" s="148">
        <v>0</v>
      </c>
      <c r="F13" s="148">
        <v>5</v>
      </c>
      <c r="G13" s="148">
        <v>2</v>
      </c>
      <c r="H13" s="148">
        <v>7</v>
      </c>
      <c r="I13" s="148">
        <v>2</v>
      </c>
      <c r="J13" s="148">
        <v>10</v>
      </c>
      <c r="K13" s="148">
        <v>44</v>
      </c>
      <c r="L13" s="148">
        <v>5</v>
      </c>
      <c r="M13" s="145"/>
      <c r="N13" s="146"/>
    </row>
    <row r="14" spans="1:37" s="61" customFormat="1" ht="16.5" customHeight="1">
      <c r="A14" s="968" t="s">
        <v>37</v>
      </c>
      <c r="B14" s="969"/>
      <c r="C14" s="149">
        <f aca="true" t="shared" si="1" ref="C14:L14">C15+C16</f>
        <v>34</v>
      </c>
      <c r="D14" s="150">
        <f t="shared" si="1"/>
        <v>17</v>
      </c>
      <c r="E14" s="150">
        <f t="shared" si="1"/>
        <v>17</v>
      </c>
      <c r="F14" s="150">
        <f t="shared" si="1"/>
        <v>6</v>
      </c>
      <c r="G14" s="150">
        <f t="shared" si="1"/>
        <v>5</v>
      </c>
      <c r="H14" s="150">
        <f t="shared" si="1"/>
        <v>6</v>
      </c>
      <c r="I14" s="150">
        <f t="shared" si="1"/>
        <v>0</v>
      </c>
      <c r="J14" s="150">
        <f t="shared" si="1"/>
        <v>1</v>
      </c>
      <c r="K14" s="150">
        <f t="shared" si="1"/>
        <v>31</v>
      </c>
      <c r="L14" s="150">
        <f t="shared" si="1"/>
        <v>2</v>
      </c>
      <c r="M14" s="151">
        <f>'[3]kiem tra du lieu'!$B$6</f>
        <v>34</v>
      </c>
      <c r="N14" s="146">
        <f aca="true" t="shared" si="2" ref="N14:N27">C14-M14</f>
        <v>0</v>
      </c>
      <c r="AK14" s="72"/>
    </row>
    <row r="15" spans="1:14" s="61" customFormat="1" ht="16.5" customHeight="1">
      <c r="A15" s="152" t="s">
        <v>0</v>
      </c>
      <c r="B15" s="153" t="s">
        <v>98</v>
      </c>
      <c r="C15" s="149">
        <f aca="true" t="shared" si="3" ref="C15:C27">D15+E15</f>
        <v>0</v>
      </c>
      <c r="D15" s="154">
        <v>0</v>
      </c>
      <c r="E15" s="155">
        <f aca="true" t="shared" si="4" ref="E15:E27">F15+G15+H15+I15</f>
        <v>0</v>
      </c>
      <c r="F15" s="154">
        <v>0</v>
      </c>
      <c r="G15" s="154">
        <v>0</v>
      </c>
      <c r="H15" s="154">
        <v>0</v>
      </c>
      <c r="I15" s="154">
        <v>0</v>
      </c>
      <c r="J15" s="154">
        <v>0</v>
      </c>
      <c r="K15" s="154">
        <v>0</v>
      </c>
      <c r="L15" s="154">
        <v>0</v>
      </c>
      <c r="M15" s="145">
        <f>'[3]kiem tra du lieu'!$B$7</f>
        <v>0</v>
      </c>
      <c r="N15" s="146">
        <f t="shared" si="2"/>
        <v>0</v>
      </c>
    </row>
    <row r="16" spans="1:38" s="61" customFormat="1" ht="16.5" customHeight="1">
      <c r="A16" s="73" t="s">
        <v>1</v>
      </c>
      <c r="B16" s="69" t="s">
        <v>19</v>
      </c>
      <c r="C16" s="149">
        <f t="shared" si="3"/>
        <v>34</v>
      </c>
      <c r="D16" s="150">
        <f>D17+D18+D19+D20+D21+D22+D23+D24+D25+D26+D27</f>
        <v>17</v>
      </c>
      <c r="E16" s="150">
        <f t="shared" si="4"/>
        <v>17</v>
      </c>
      <c r="F16" s="150">
        <f aca="true" t="shared" si="5" ref="F16:M16">F17+F18+F19+F20+F21+F22+F23+F24+F25+F26+F27</f>
        <v>6</v>
      </c>
      <c r="G16" s="150">
        <f t="shared" si="5"/>
        <v>5</v>
      </c>
      <c r="H16" s="150">
        <f t="shared" si="5"/>
        <v>6</v>
      </c>
      <c r="I16" s="150">
        <f t="shared" si="5"/>
        <v>0</v>
      </c>
      <c r="J16" s="150">
        <f t="shared" si="5"/>
        <v>1</v>
      </c>
      <c r="K16" s="150">
        <f t="shared" si="5"/>
        <v>31</v>
      </c>
      <c r="L16" s="150">
        <f t="shared" si="5"/>
        <v>2</v>
      </c>
      <c r="M16" s="150">
        <f t="shared" si="5"/>
        <v>34</v>
      </c>
      <c r="N16" s="146">
        <f t="shared" si="2"/>
        <v>0</v>
      </c>
      <c r="AL16" s="72"/>
    </row>
    <row r="17" spans="1:32" s="157" customFormat="1" ht="16.5" customHeight="1">
      <c r="A17" s="156" t="s">
        <v>52</v>
      </c>
      <c r="B17" s="77" t="s">
        <v>376</v>
      </c>
      <c r="C17" s="149">
        <f t="shared" si="3"/>
        <v>4</v>
      </c>
      <c r="D17" s="154">
        <v>0</v>
      </c>
      <c r="E17" s="150">
        <f t="shared" si="4"/>
        <v>4</v>
      </c>
      <c r="F17" s="154">
        <v>0</v>
      </c>
      <c r="G17" s="154">
        <v>0</v>
      </c>
      <c r="H17" s="154">
        <v>4</v>
      </c>
      <c r="I17" s="154">
        <v>0</v>
      </c>
      <c r="J17" s="154">
        <v>0</v>
      </c>
      <c r="K17" s="154">
        <v>4</v>
      </c>
      <c r="L17" s="154">
        <v>0</v>
      </c>
      <c r="M17" s="145">
        <f>'[3]kiem tra du lieu'!$B$8</f>
        <v>4</v>
      </c>
      <c r="N17" s="146">
        <f t="shared" si="2"/>
        <v>0</v>
      </c>
      <c r="AF17" s="72" t="s">
        <v>378</v>
      </c>
    </row>
    <row r="18" spans="1:14" s="157" customFormat="1" ht="16.5" customHeight="1">
      <c r="A18" s="156" t="s">
        <v>53</v>
      </c>
      <c r="B18" s="77" t="s">
        <v>408</v>
      </c>
      <c r="C18" s="149">
        <f t="shared" si="3"/>
        <v>1</v>
      </c>
      <c r="D18" s="154">
        <v>0</v>
      </c>
      <c r="E18" s="150">
        <f t="shared" si="4"/>
        <v>1</v>
      </c>
      <c r="F18" s="154">
        <v>0</v>
      </c>
      <c r="G18" s="154">
        <v>1</v>
      </c>
      <c r="H18" s="154">
        <v>0</v>
      </c>
      <c r="I18" s="154">
        <v>0</v>
      </c>
      <c r="J18" s="154">
        <v>0</v>
      </c>
      <c r="K18" s="154">
        <v>1</v>
      </c>
      <c r="L18" s="154">
        <v>0</v>
      </c>
      <c r="M18" s="145">
        <f>'[3]kiem tra du lieu'!$B$9</f>
        <v>1</v>
      </c>
      <c r="N18" s="146">
        <f t="shared" si="2"/>
        <v>0</v>
      </c>
    </row>
    <row r="19" spans="1:14" s="157" customFormat="1" ht="16.5" customHeight="1">
      <c r="A19" s="156" t="s">
        <v>58</v>
      </c>
      <c r="B19" s="77" t="s">
        <v>379</v>
      </c>
      <c r="C19" s="149">
        <f t="shared" si="3"/>
        <v>11</v>
      </c>
      <c r="D19" s="154">
        <v>5</v>
      </c>
      <c r="E19" s="150">
        <f t="shared" si="4"/>
        <v>6</v>
      </c>
      <c r="F19" s="154">
        <v>3</v>
      </c>
      <c r="G19" s="154">
        <v>3</v>
      </c>
      <c r="H19" s="154">
        <v>0</v>
      </c>
      <c r="I19" s="154">
        <v>0</v>
      </c>
      <c r="J19" s="154">
        <v>0</v>
      </c>
      <c r="K19" s="158">
        <v>10</v>
      </c>
      <c r="L19" s="154">
        <v>1</v>
      </c>
      <c r="M19" s="145">
        <f>'[3]kiem tra du lieu'!$B$10</f>
        <v>11</v>
      </c>
      <c r="N19" s="146">
        <f t="shared" si="2"/>
        <v>0</v>
      </c>
    </row>
    <row r="20" spans="1:14" s="157" customFormat="1" ht="16.5" customHeight="1">
      <c r="A20" s="156" t="s">
        <v>73</v>
      </c>
      <c r="B20" s="77" t="s">
        <v>380</v>
      </c>
      <c r="C20" s="149">
        <f t="shared" si="3"/>
        <v>0</v>
      </c>
      <c r="D20" s="158">
        <v>0</v>
      </c>
      <c r="E20" s="150">
        <f t="shared" si="4"/>
        <v>0</v>
      </c>
      <c r="F20" s="154">
        <v>0</v>
      </c>
      <c r="G20" s="154">
        <v>0</v>
      </c>
      <c r="H20" s="154">
        <v>0</v>
      </c>
      <c r="I20" s="154">
        <v>0</v>
      </c>
      <c r="J20" s="154">
        <v>0</v>
      </c>
      <c r="K20" s="154">
        <v>0</v>
      </c>
      <c r="L20" s="154">
        <v>0</v>
      </c>
      <c r="M20" s="145">
        <f>'[3]kiem tra du lieu'!$B$11</f>
        <v>0</v>
      </c>
      <c r="N20" s="146">
        <f t="shared" si="2"/>
        <v>0</v>
      </c>
    </row>
    <row r="21" spans="1:39" s="157" customFormat="1" ht="16.5" customHeight="1">
      <c r="A21" s="156" t="s">
        <v>74</v>
      </c>
      <c r="B21" s="77" t="s">
        <v>381</v>
      </c>
      <c r="C21" s="149">
        <f t="shared" si="3"/>
        <v>2</v>
      </c>
      <c r="D21" s="154">
        <v>0</v>
      </c>
      <c r="E21" s="150">
        <f t="shared" si="4"/>
        <v>2</v>
      </c>
      <c r="F21" s="154">
        <v>0</v>
      </c>
      <c r="G21" s="154">
        <v>0</v>
      </c>
      <c r="H21" s="154">
        <v>2</v>
      </c>
      <c r="I21" s="154">
        <v>0</v>
      </c>
      <c r="J21" s="154">
        <v>0</v>
      </c>
      <c r="K21" s="154">
        <v>1</v>
      </c>
      <c r="L21" s="154">
        <v>1</v>
      </c>
      <c r="M21" s="145">
        <f>'[3]kiem tra du lieu'!$B$12</f>
        <v>2</v>
      </c>
      <c r="N21" s="146">
        <f t="shared" si="2"/>
        <v>0</v>
      </c>
      <c r="AJ21" s="157" t="s">
        <v>383</v>
      </c>
      <c r="AK21" s="157" t="s">
        <v>384</v>
      </c>
      <c r="AL21" s="157" t="s">
        <v>385</v>
      </c>
      <c r="AM21" s="72" t="s">
        <v>386</v>
      </c>
    </row>
    <row r="22" spans="1:39" s="157" customFormat="1" ht="16.5" customHeight="1">
      <c r="A22" s="156" t="s">
        <v>75</v>
      </c>
      <c r="B22" s="77" t="s">
        <v>382</v>
      </c>
      <c r="C22" s="149">
        <f t="shared" si="3"/>
        <v>1</v>
      </c>
      <c r="D22" s="154">
        <v>0</v>
      </c>
      <c r="E22" s="150">
        <f t="shared" si="4"/>
        <v>1</v>
      </c>
      <c r="F22" s="154">
        <v>1</v>
      </c>
      <c r="G22" s="154">
        <v>0</v>
      </c>
      <c r="H22" s="154">
        <v>0</v>
      </c>
      <c r="I22" s="154">
        <v>0</v>
      </c>
      <c r="J22" s="154">
        <v>0</v>
      </c>
      <c r="K22" s="154">
        <v>1</v>
      </c>
      <c r="L22" s="154">
        <v>0</v>
      </c>
      <c r="M22" s="145">
        <f>'[3]kiem tra du lieu'!$B$13</f>
        <v>1</v>
      </c>
      <c r="N22" s="146">
        <f t="shared" si="2"/>
        <v>0</v>
      </c>
      <c r="AM22" s="72" t="s">
        <v>388</v>
      </c>
    </row>
    <row r="23" spans="1:14" s="157" customFormat="1" ht="16.5" customHeight="1">
      <c r="A23" s="156" t="s">
        <v>76</v>
      </c>
      <c r="B23" s="77" t="s">
        <v>387</v>
      </c>
      <c r="C23" s="149">
        <f t="shared" si="3"/>
        <v>1</v>
      </c>
      <c r="D23" s="154">
        <v>1</v>
      </c>
      <c r="E23" s="150">
        <f t="shared" si="4"/>
        <v>0</v>
      </c>
      <c r="F23" s="154">
        <v>0</v>
      </c>
      <c r="G23" s="154">
        <v>0</v>
      </c>
      <c r="H23" s="154">
        <v>0</v>
      </c>
      <c r="I23" s="154">
        <v>0</v>
      </c>
      <c r="J23" s="154">
        <v>0</v>
      </c>
      <c r="K23" s="154">
        <v>1</v>
      </c>
      <c r="L23" s="154">
        <v>0</v>
      </c>
      <c r="M23" s="145">
        <f>'[3]kiem tra du lieu'!$B$14</f>
        <v>1</v>
      </c>
      <c r="N23" s="146">
        <f t="shared" si="2"/>
        <v>0</v>
      </c>
    </row>
    <row r="24" spans="1:36" s="157" customFormat="1" ht="16.5" customHeight="1">
      <c r="A24" s="156" t="s">
        <v>77</v>
      </c>
      <c r="B24" s="77" t="s">
        <v>389</v>
      </c>
      <c r="C24" s="149">
        <f t="shared" si="3"/>
        <v>1</v>
      </c>
      <c r="D24" s="154">
        <v>0</v>
      </c>
      <c r="E24" s="150">
        <f t="shared" si="4"/>
        <v>1</v>
      </c>
      <c r="F24" s="159">
        <v>1</v>
      </c>
      <c r="G24" s="159">
        <v>0</v>
      </c>
      <c r="H24" s="159">
        <v>0</v>
      </c>
      <c r="I24" s="159">
        <v>0</v>
      </c>
      <c r="J24" s="159">
        <v>0</v>
      </c>
      <c r="K24" s="159">
        <v>1</v>
      </c>
      <c r="L24" s="159">
        <v>0</v>
      </c>
      <c r="M24" s="145">
        <f>'[3]kiem tra du lieu'!$B$15</f>
        <v>1</v>
      </c>
      <c r="N24" s="146">
        <f t="shared" si="2"/>
        <v>0</v>
      </c>
      <c r="AJ24" s="157" t="s">
        <v>383</v>
      </c>
    </row>
    <row r="25" spans="1:36" s="157" customFormat="1" ht="16.5" customHeight="1">
      <c r="A25" s="156" t="s">
        <v>78</v>
      </c>
      <c r="B25" s="77" t="s">
        <v>390</v>
      </c>
      <c r="C25" s="149">
        <f t="shared" si="3"/>
        <v>10</v>
      </c>
      <c r="D25" s="154">
        <v>10</v>
      </c>
      <c r="E25" s="150">
        <f t="shared" si="4"/>
        <v>0</v>
      </c>
      <c r="F25" s="154">
        <v>0</v>
      </c>
      <c r="G25" s="154">
        <v>0</v>
      </c>
      <c r="H25" s="154">
        <v>0</v>
      </c>
      <c r="I25" s="154">
        <v>0</v>
      </c>
      <c r="J25" s="154">
        <v>0</v>
      </c>
      <c r="K25" s="154">
        <v>10</v>
      </c>
      <c r="L25" s="154">
        <v>0</v>
      </c>
      <c r="M25" s="145">
        <f>'[3]kiem tra du lieu'!$B$16</f>
        <v>10</v>
      </c>
      <c r="N25" s="146">
        <f t="shared" si="2"/>
        <v>0</v>
      </c>
      <c r="AJ25" s="72" t="s">
        <v>392</v>
      </c>
    </row>
    <row r="26" spans="1:44" s="79" customFormat="1" ht="16.5" customHeight="1">
      <c r="A26" s="160" t="s">
        <v>101</v>
      </c>
      <c r="B26" s="77" t="s">
        <v>391</v>
      </c>
      <c r="C26" s="149">
        <f t="shared" si="3"/>
        <v>2</v>
      </c>
      <c r="D26" s="154">
        <v>0</v>
      </c>
      <c r="E26" s="150">
        <f t="shared" si="4"/>
        <v>2</v>
      </c>
      <c r="F26" s="154">
        <v>1</v>
      </c>
      <c r="G26" s="154">
        <v>1</v>
      </c>
      <c r="H26" s="154">
        <v>0</v>
      </c>
      <c r="I26" s="154">
        <v>0</v>
      </c>
      <c r="J26" s="154">
        <v>0</v>
      </c>
      <c r="K26" s="154">
        <v>2</v>
      </c>
      <c r="L26" s="154">
        <v>0</v>
      </c>
      <c r="M26" s="145">
        <f>'[3]kiem tra du lieu'!$B$17</f>
        <v>2</v>
      </c>
      <c r="N26" s="146">
        <f t="shared" si="2"/>
        <v>0</v>
      </c>
      <c r="AR26" s="161"/>
    </row>
    <row r="27" spans="1:14" s="157" customFormat="1" ht="16.5" customHeight="1">
      <c r="A27" s="156" t="s">
        <v>102</v>
      </c>
      <c r="B27" s="77" t="s">
        <v>393</v>
      </c>
      <c r="C27" s="149">
        <f t="shared" si="3"/>
        <v>1</v>
      </c>
      <c r="D27" s="154">
        <v>1</v>
      </c>
      <c r="E27" s="150">
        <f t="shared" si="4"/>
        <v>0</v>
      </c>
      <c r="F27" s="154">
        <v>0</v>
      </c>
      <c r="G27" s="154">
        <v>0</v>
      </c>
      <c r="H27" s="154">
        <v>0</v>
      </c>
      <c r="I27" s="154">
        <v>0</v>
      </c>
      <c r="J27" s="154">
        <v>1</v>
      </c>
      <c r="K27" s="154">
        <v>0</v>
      </c>
      <c r="L27" s="154">
        <v>0</v>
      </c>
      <c r="M27" s="145">
        <f>'[3]kiem tra du lieu'!$B$18</f>
        <v>1</v>
      </c>
      <c r="N27" s="146">
        <f t="shared" si="2"/>
        <v>0</v>
      </c>
    </row>
    <row r="28" spans="1:35" ht="6" customHeight="1">
      <c r="A28" s="162"/>
      <c r="B28" s="163"/>
      <c r="C28" s="164"/>
      <c r="D28" s="164"/>
      <c r="E28" s="164"/>
      <c r="F28" s="164"/>
      <c r="G28" s="164"/>
      <c r="H28" s="164"/>
      <c r="I28" s="164"/>
      <c r="J28" s="164"/>
      <c r="K28" s="164"/>
      <c r="L28" s="164"/>
      <c r="M28" s="165"/>
      <c r="AG28" s="42" t="s">
        <v>395</v>
      </c>
      <c r="AI28" s="166">
        <f>82/88</f>
        <v>0.9318181818181818</v>
      </c>
    </row>
    <row r="29" spans="1:13" ht="16.5" customHeight="1">
      <c r="A29" s="906" t="s">
        <v>466</v>
      </c>
      <c r="B29" s="972"/>
      <c r="C29" s="972"/>
      <c r="D29" s="972"/>
      <c r="E29" s="167"/>
      <c r="F29" s="167"/>
      <c r="G29" s="167"/>
      <c r="H29" s="958" t="s">
        <v>416</v>
      </c>
      <c r="I29" s="958"/>
      <c r="J29" s="958"/>
      <c r="K29" s="958"/>
      <c r="L29" s="958"/>
      <c r="M29" s="168"/>
    </row>
    <row r="30" spans="1:12" ht="18.75">
      <c r="A30" s="972"/>
      <c r="B30" s="972"/>
      <c r="C30" s="972"/>
      <c r="D30" s="972"/>
      <c r="E30" s="167"/>
      <c r="F30" s="167"/>
      <c r="G30" s="167"/>
      <c r="H30" s="959" t="s">
        <v>417</v>
      </c>
      <c r="I30" s="959"/>
      <c r="J30" s="959"/>
      <c r="K30" s="959"/>
      <c r="L30" s="959"/>
    </row>
    <row r="31" spans="1:12" s="41" customFormat="1" ht="16.5" customHeight="1">
      <c r="A31" s="903"/>
      <c r="B31" s="903"/>
      <c r="C31" s="903"/>
      <c r="D31" s="903"/>
      <c r="E31" s="169"/>
      <c r="F31" s="169"/>
      <c r="G31" s="169"/>
      <c r="H31" s="904"/>
      <c r="I31" s="904"/>
      <c r="J31" s="904"/>
      <c r="K31" s="904"/>
      <c r="L31" s="904"/>
    </row>
    <row r="32" spans="1:12" ht="18.75">
      <c r="A32" s="98"/>
      <c r="B32" s="903" t="s">
        <v>398</v>
      </c>
      <c r="C32" s="903"/>
      <c r="D32" s="903"/>
      <c r="E32" s="169"/>
      <c r="F32" s="169"/>
      <c r="G32" s="169"/>
      <c r="H32" s="169"/>
      <c r="I32" s="973" t="s">
        <v>398</v>
      </c>
      <c r="J32" s="973"/>
      <c r="K32" s="973"/>
      <c r="L32" s="98"/>
    </row>
    <row r="33" spans="1:12" ht="9" customHeight="1">
      <c r="A33" s="170"/>
      <c r="B33" s="171"/>
      <c r="C33" s="171"/>
      <c r="D33" s="171"/>
      <c r="E33" s="171"/>
      <c r="F33" s="171"/>
      <c r="G33" s="171"/>
      <c r="H33" s="171"/>
      <c r="I33" s="171"/>
      <c r="J33" s="171"/>
      <c r="K33" s="170"/>
      <c r="L33" s="170"/>
    </row>
    <row r="34" spans="1:12" ht="18.75">
      <c r="A34" s="170"/>
      <c r="B34" s="171"/>
      <c r="C34" s="171"/>
      <c r="D34" s="171"/>
      <c r="E34" s="171"/>
      <c r="F34" s="171"/>
      <c r="G34" s="171"/>
      <c r="H34" s="171"/>
      <c r="I34" s="171"/>
      <c r="J34" s="171"/>
      <c r="K34" s="170"/>
      <c r="L34" s="170"/>
    </row>
    <row r="35" spans="1:12" ht="9" customHeight="1">
      <c r="A35" s="170"/>
      <c r="B35" s="171"/>
      <c r="C35" s="171"/>
      <c r="D35" s="171"/>
      <c r="E35" s="171"/>
      <c r="F35" s="171"/>
      <c r="G35" s="171"/>
      <c r="H35" s="171"/>
      <c r="I35" s="171"/>
      <c r="J35" s="171"/>
      <c r="K35" s="170"/>
      <c r="L35" s="170"/>
    </row>
    <row r="36" spans="1:12" ht="18.75">
      <c r="A36" s="98"/>
      <c r="B36" s="169"/>
      <c r="C36" s="169"/>
      <c r="D36" s="169"/>
      <c r="E36" s="169"/>
      <c r="F36" s="169"/>
      <c r="G36" s="169"/>
      <c r="H36" s="169"/>
      <c r="I36" s="169"/>
      <c r="J36" s="169"/>
      <c r="K36" s="98"/>
      <c r="L36" s="98"/>
    </row>
    <row r="37" spans="1:13" ht="18.75">
      <c r="A37" s="877" t="s">
        <v>351</v>
      </c>
      <c r="B37" s="877"/>
      <c r="C37" s="877"/>
      <c r="D37" s="877"/>
      <c r="E37" s="100"/>
      <c r="F37" s="100"/>
      <c r="G37" s="100"/>
      <c r="H37" s="878" t="s">
        <v>351</v>
      </c>
      <c r="I37" s="878"/>
      <c r="J37" s="878"/>
      <c r="K37" s="878"/>
      <c r="L37" s="878"/>
      <c r="M37" s="172"/>
    </row>
    <row r="38" spans="1:12" ht="22.5" customHeight="1">
      <c r="A38" s="98"/>
      <c r="B38" s="169"/>
      <c r="C38" s="169"/>
      <c r="D38" s="169"/>
      <c r="E38" s="169"/>
      <c r="F38" s="169"/>
      <c r="G38" s="169"/>
      <c r="H38" s="169"/>
      <c r="I38" s="169"/>
      <c r="J38" s="169"/>
      <c r="K38" s="98"/>
      <c r="L38" s="98"/>
    </row>
    <row r="39" spans="1:12" ht="19.5">
      <c r="A39" s="173" t="s">
        <v>47</v>
      </c>
      <c r="B39" s="169"/>
      <c r="C39" s="169"/>
      <c r="D39" s="169"/>
      <c r="E39" s="169"/>
      <c r="F39" s="169"/>
      <c r="G39" s="169"/>
      <c r="H39" s="169"/>
      <c r="I39" s="169"/>
      <c r="J39" s="169"/>
      <c r="K39" s="98"/>
      <c r="L39" s="98"/>
    </row>
    <row r="40" spans="2:12" ht="15.75" customHeight="1">
      <c r="B40" s="967" t="s">
        <v>59</v>
      </c>
      <c r="C40" s="967"/>
      <c r="D40" s="967"/>
      <c r="E40" s="967"/>
      <c r="F40" s="967"/>
      <c r="G40" s="967"/>
      <c r="H40" s="967"/>
      <c r="I40" s="967"/>
      <c r="J40" s="967"/>
      <c r="K40" s="967"/>
      <c r="L40" s="967"/>
    </row>
    <row r="41" spans="1:12" ht="16.5" customHeight="1">
      <c r="A41" s="174"/>
      <c r="B41" s="966" t="s">
        <v>61</v>
      </c>
      <c r="C41" s="966"/>
      <c r="D41" s="966"/>
      <c r="E41" s="966"/>
      <c r="F41" s="966"/>
      <c r="G41" s="966"/>
      <c r="H41" s="966"/>
      <c r="I41" s="966"/>
      <c r="J41" s="966"/>
      <c r="K41" s="966"/>
      <c r="L41" s="966"/>
    </row>
    <row r="42" ht="15.75">
      <c r="B42" s="47" t="s">
        <v>60</v>
      </c>
    </row>
  </sheetData>
  <sheetProtection/>
  <mergeCells count="38">
    <mergeCell ref="D8:D10"/>
    <mergeCell ref="F9:I9"/>
    <mergeCell ref="M6:M10"/>
    <mergeCell ref="N6:N10"/>
    <mergeCell ref="C6:C10"/>
    <mergeCell ref="E9:E10"/>
    <mergeCell ref="D6:I6"/>
    <mergeCell ref="E8:I8"/>
    <mergeCell ref="A3:C3"/>
    <mergeCell ref="D1:I3"/>
    <mergeCell ref="J5:L5"/>
    <mergeCell ref="D4:I4"/>
    <mergeCell ref="A13:B13"/>
    <mergeCell ref="A12:B12"/>
    <mergeCell ref="J9:L9"/>
    <mergeCell ref="J6:L8"/>
    <mergeCell ref="D7:I7"/>
    <mergeCell ref="A4:C4"/>
    <mergeCell ref="H37:L37"/>
    <mergeCell ref="A37:D37"/>
    <mergeCell ref="B32:D32"/>
    <mergeCell ref="I32:K32"/>
    <mergeCell ref="J1:L1"/>
    <mergeCell ref="J2:L2"/>
    <mergeCell ref="J3:L3"/>
    <mergeCell ref="J4:L4"/>
    <mergeCell ref="A1:C1"/>
    <mergeCell ref="A2:C2"/>
    <mergeCell ref="A31:D31"/>
    <mergeCell ref="H29:L29"/>
    <mergeCell ref="H30:L30"/>
    <mergeCell ref="H31:L31"/>
    <mergeCell ref="A6:B10"/>
    <mergeCell ref="B41:L41"/>
    <mergeCell ref="B40:L40"/>
    <mergeCell ref="A14:B14"/>
    <mergeCell ref="A11:B11"/>
    <mergeCell ref="A29:D30"/>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93" customWidth="1"/>
    <col min="2" max="2" width="18.25390625" style="193" customWidth="1"/>
    <col min="3" max="3" width="10.625" style="193" customWidth="1"/>
    <col min="4" max="4" width="6.875" style="193" customWidth="1"/>
    <col min="5" max="8" width="5.00390625" style="193" customWidth="1"/>
    <col min="9" max="9" width="4.75390625" style="193" customWidth="1"/>
    <col min="10" max="10" width="5.00390625" style="193" customWidth="1"/>
    <col min="11" max="11" width="5.75390625" style="193" customWidth="1"/>
    <col min="12" max="12" width="5.375" style="193" customWidth="1"/>
    <col min="13" max="13" width="5.00390625" style="193" customWidth="1"/>
    <col min="14" max="14" width="5.375" style="193" customWidth="1"/>
    <col min="15" max="15" width="5.00390625" style="193" customWidth="1"/>
    <col min="16" max="16" width="5.75390625" style="193" customWidth="1"/>
    <col min="17" max="20" width="5.00390625" style="193" customWidth="1"/>
    <col min="21" max="16384" width="8.00390625" style="193" customWidth="1"/>
  </cols>
  <sheetData>
    <row r="1" spans="1:21" ht="16.5" customHeight="1">
      <c r="A1" s="1022" t="s">
        <v>228</v>
      </c>
      <c r="B1" s="1022"/>
      <c r="C1" s="1022"/>
      <c r="D1" s="1018" t="s">
        <v>420</v>
      </c>
      <c r="E1" s="1019"/>
      <c r="F1" s="1019"/>
      <c r="G1" s="1019"/>
      <c r="H1" s="1019"/>
      <c r="I1" s="1019"/>
      <c r="J1" s="1019"/>
      <c r="K1" s="1019"/>
      <c r="L1" s="1019"/>
      <c r="M1" s="1019"/>
      <c r="N1" s="1019"/>
      <c r="O1" s="221"/>
      <c r="P1" s="178" t="s">
        <v>470</v>
      </c>
      <c r="Q1" s="177"/>
      <c r="R1" s="177"/>
      <c r="S1" s="177"/>
      <c r="T1" s="177"/>
      <c r="U1" s="221"/>
    </row>
    <row r="2" spans="1:21" ht="16.5" customHeight="1">
      <c r="A2" s="1020" t="s">
        <v>421</v>
      </c>
      <c r="B2" s="1020"/>
      <c r="C2" s="1020"/>
      <c r="D2" s="1019"/>
      <c r="E2" s="1019"/>
      <c r="F2" s="1019"/>
      <c r="G2" s="1019"/>
      <c r="H2" s="1019"/>
      <c r="I2" s="1019"/>
      <c r="J2" s="1019"/>
      <c r="K2" s="1019"/>
      <c r="L2" s="1019"/>
      <c r="M2" s="1019"/>
      <c r="N2" s="1019"/>
      <c r="O2" s="222"/>
      <c r="P2" s="1011" t="s">
        <v>422</v>
      </c>
      <c r="Q2" s="1011"/>
      <c r="R2" s="1011"/>
      <c r="S2" s="1011"/>
      <c r="T2" s="1011"/>
      <c r="U2" s="222"/>
    </row>
    <row r="3" spans="1:21" ht="16.5" customHeight="1">
      <c r="A3" s="991" t="s">
        <v>423</v>
      </c>
      <c r="B3" s="991"/>
      <c r="C3" s="991"/>
      <c r="D3" s="1023" t="s">
        <v>424</v>
      </c>
      <c r="E3" s="1023"/>
      <c r="F3" s="1023"/>
      <c r="G3" s="1023"/>
      <c r="H3" s="1023"/>
      <c r="I3" s="1023"/>
      <c r="J3" s="1023"/>
      <c r="K3" s="1023"/>
      <c r="L3" s="1023"/>
      <c r="M3" s="1023"/>
      <c r="N3" s="1023"/>
      <c r="O3" s="222"/>
      <c r="P3" s="182" t="s">
        <v>469</v>
      </c>
      <c r="Q3" s="222"/>
      <c r="R3" s="222"/>
      <c r="S3" s="222"/>
      <c r="T3" s="222"/>
      <c r="U3" s="222"/>
    </row>
    <row r="4" spans="1:21" ht="16.5" customHeight="1">
      <c r="A4" s="1024" t="s">
        <v>363</v>
      </c>
      <c r="B4" s="1024"/>
      <c r="C4" s="1024"/>
      <c r="D4" s="1000"/>
      <c r="E4" s="1000"/>
      <c r="F4" s="1000"/>
      <c r="G4" s="1000"/>
      <c r="H4" s="1000"/>
      <c r="I4" s="1000"/>
      <c r="J4" s="1000"/>
      <c r="K4" s="1000"/>
      <c r="L4" s="1000"/>
      <c r="M4" s="1000"/>
      <c r="N4" s="1000"/>
      <c r="O4" s="222"/>
      <c r="P4" s="181" t="s">
        <v>402</v>
      </c>
      <c r="Q4" s="222"/>
      <c r="R4" s="222"/>
      <c r="S4" s="222"/>
      <c r="T4" s="222"/>
      <c r="U4" s="222"/>
    </row>
    <row r="5" spans="12:21" ht="16.5" customHeight="1">
      <c r="L5" s="223"/>
      <c r="M5" s="223"/>
      <c r="N5" s="223"/>
      <c r="O5" s="185"/>
      <c r="P5" s="184" t="s">
        <v>425</v>
      </c>
      <c r="Q5" s="185"/>
      <c r="R5" s="185"/>
      <c r="S5" s="185"/>
      <c r="T5" s="185"/>
      <c r="U5" s="181"/>
    </row>
    <row r="6" spans="1:21" s="226" customFormat="1" ht="15.75" customHeight="1">
      <c r="A6" s="1012" t="s">
        <v>72</v>
      </c>
      <c r="B6" s="1013"/>
      <c r="C6" s="996" t="s">
        <v>229</v>
      </c>
      <c r="D6" s="1021" t="s">
        <v>230</v>
      </c>
      <c r="E6" s="995"/>
      <c r="F6" s="995"/>
      <c r="G6" s="995"/>
      <c r="H6" s="995"/>
      <c r="I6" s="995"/>
      <c r="J6" s="995"/>
      <c r="K6" s="995"/>
      <c r="L6" s="995"/>
      <c r="M6" s="995"/>
      <c r="N6" s="995"/>
      <c r="O6" s="995"/>
      <c r="P6" s="995"/>
      <c r="Q6" s="995"/>
      <c r="R6" s="995"/>
      <c r="S6" s="995"/>
      <c r="T6" s="996" t="s">
        <v>231</v>
      </c>
      <c r="U6" s="225"/>
    </row>
    <row r="7" spans="1:20" s="227" customFormat="1" ht="12.75" customHeight="1">
      <c r="A7" s="1014"/>
      <c r="B7" s="1015"/>
      <c r="C7" s="996"/>
      <c r="D7" s="997" t="s">
        <v>226</v>
      </c>
      <c r="E7" s="995" t="s">
        <v>7</v>
      </c>
      <c r="F7" s="995"/>
      <c r="G7" s="995"/>
      <c r="H7" s="995"/>
      <c r="I7" s="995"/>
      <c r="J7" s="995"/>
      <c r="K7" s="995"/>
      <c r="L7" s="995"/>
      <c r="M7" s="995"/>
      <c r="N7" s="995"/>
      <c r="O7" s="995"/>
      <c r="P7" s="995"/>
      <c r="Q7" s="995"/>
      <c r="R7" s="995"/>
      <c r="S7" s="995"/>
      <c r="T7" s="996"/>
    </row>
    <row r="8" spans="1:21" s="227" customFormat="1" ht="43.5" customHeight="1">
      <c r="A8" s="1014"/>
      <c r="B8" s="1015"/>
      <c r="C8" s="996"/>
      <c r="D8" s="998"/>
      <c r="E8" s="1028" t="s">
        <v>232</v>
      </c>
      <c r="F8" s="996"/>
      <c r="G8" s="996"/>
      <c r="H8" s="996" t="s">
        <v>233</v>
      </c>
      <c r="I8" s="996"/>
      <c r="J8" s="996"/>
      <c r="K8" s="996" t="s">
        <v>234</v>
      </c>
      <c r="L8" s="996"/>
      <c r="M8" s="996" t="s">
        <v>235</v>
      </c>
      <c r="N8" s="996"/>
      <c r="O8" s="996"/>
      <c r="P8" s="996" t="s">
        <v>236</v>
      </c>
      <c r="Q8" s="996" t="s">
        <v>237</v>
      </c>
      <c r="R8" s="996" t="s">
        <v>238</v>
      </c>
      <c r="S8" s="1025" t="s">
        <v>239</v>
      </c>
      <c r="T8" s="996"/>
      <c r="U8" s="988" t="s">
        <v>426</v>
      </c>
    </row>
    <row r="9" spans="1:21" s="227" customFormat="1" ht="44.25" customHeight="1">
      <c r="A9" s="1016"/>
      <c r="B9" s="1017"/>
      <c r="C9" s="996"/>
      <c r="D9" s="999"/>
      <c r="E9" s="228" t="s">
        <v>240</v>
      </c>
      <c r="F9" s="224" t="s">
        <v>241</v>
      </c>
      <c r="G9" s="224" t="s">
        <v>427</v>
      </c>
      <c r="H9" s="224" t="s">
        <v>242</v>
      </c>
      <c r="I9" s="224" t="s">
        <v>243</v>
      </c>
      <c r="J9" s="224" t="s">
        <v>244</v>
      </c>
      <c r="K9" s="224" t="s">
        <v>241</v>
      </c>
      <c r="L9" s="224" t="s">
        <v>245</v>
      </c>
      <c r="M9" s="224" t="s">
        <v>246</v>
      </c>
      <c r="N9" s="224" t="s">
        <v>247</v>
      </c>
      <c r="O9" s="224" t="s">
        <v>428</v>
      </c>
      <c r="P9" s="996"/>
      <c r="Q9" s="996"/>
      <c r="R9" s="996"/>
      <c r="S9" s="1025"/>
      <c r="T9" s="996"/>
      <c r="U9" s="989"/>
    </row>
    <row r="10" spans="1:21" s="231" customFormat="1" ht="15.75" customHeight="1">
      <c r="A10" s="992" t="s">
        <v>6</v>
      </c>
      <c r="B10" s="993"/>
      <c r="C10" s="229">
        <v>1</v>
      </c>
      <c r="D10" s="229">
        <v>2</v>
      </c>
      <c r="E10" s="230">
        <v>3</v>
      </c>
      <c r="F10" s="230">
        <v>4</v>
      </c>
      <c r="G10" s="230">
        <v>5</v>
      </c>
      <c r="H10" s="230">
        <v>6</v>
      </c>
      <c r="I10" s="230">
        <v>7</v>
      </c>
      <c r="J10" s="230">
        <v>8</v>
      </c>
      <c r="K10" s="230">
        <v>9</v>
      </c>
      <c r="L10" s="230">
        <v>10</v>
      </c>
      <c r="M10" s="230">
        <v>11</v>
      </c>
      <c r="N10" s="230">
        <v>12</v>
      </c>
      <c r="O10" s="230">
        <v>13</v>
      </c>
      <c r="P10" s="230">
        <v>14</v>
      </c>
      <c r="Q10" s="230">
        <v>15</v>
      </c>
      <c r="R10" s="230">
        <v>16</v>
      </c>
      <c r="S10" s="230">
        <v>17</v>
      </c>
      <c r="T10" s="230">
        <v>18</v>
      </c>
      <c r="U10" s="989"/>
    </row>
    <row r="11" spans="1:21" s="231" customFormat="1" ht="15.75" customHeight="1">
      <c r="A11" s="1026" t="s">
        <v>406</v>
      </c>
      <c r="B11" s="1027"/>
      <c r="C11" s="232">
        <f aca="true" t="shared" si="0" ref="C11:T11">C13-C12</f>
        <v>-2</v>
      </c>
      <c r="D11" s="232">
        <f t="shared" si="0"/>
        <v>0</v>
      </c>
      <c r="E11" s="232">
        <f t="shared" si="0"/>
        <v>0</v>
      </c>
      <c r="F11" s="232">
        <f t="shared" si="0"/>
        <v>8</v>
      </c>
      <c r="G11" s="232">
        <f t="shared" si="0"/>
        <v>-4</v>
      </c>
      <c r="H11" s="232">
        <f t="shared" si="0"/>
        <v>0</v>
      </c>
      <c r="I11" s="232">
        <f t="shared" si="0"/>
        <v>0</v>
      </c>
      <c r="J11" s="232">
        <f t="shared" si="0"/>
        <v>0</v>
      </c>
      <c r="K11" s="232">
        <f t="shared" si="0"/>
        <v>0</v>
      </c>
      <c r="L11" s="232">
        <f t="shared" si="0"/>
        <v>-3</v>
      </c>
      <c r="M11" s="232">
        <f t="shared" si="0"/>
        <v>0</v>
      </c>
      <c r="N11" s="232">
        <f t="shared" si="0"/>
        <v>1</v>
      </c>
      <c r="O11" s="232">
        <f t="shared" si="0"/>
        <v>-1</v>
      </c>
      <c r="P11" s="232">
        <f t="shared" si="0"/>
        <v>0</v>
      </c>
      <c r="Q11" s="232">
        <f t="shared" si="0"/>
        <v>0</v>
      </c>
      <c r="R11" s="232">
        <f t="shared" si="0"/>
        <v>0</v>
      </c>
      <c r="S11" s="232">
        <f t="shared" si="0"/>
        <v>-1</v>
      </c>
      <c r="T11" s="232">
        <f t="shared" si="0"/>
        <v>-2</v>
      </c>
      <c r="U11" s="990"/>
    </row>
    <row r="12" spans="1:21" s="231" customFormat="1" ht="15.75" customHeight="1">
      <c r="A12" s="1002" t="s">
        <v>407</v>
      </c>
      <c r="B12" s="1003"/>
      <c r="C12" s="233">
        <v>125</v>
      </c>
      <c r="D12" s="233">
        <v>122</v>
      </c>
      <c r="E12" s="233">
        <v>0</v>
      </c>
      <c r="F12" s="233">
        <v>3</v>
      </c>
      <c r="G12" s="233">
        <v>43</v>
      </c>
      <c r="H12" s="233">
        <v>0</v>
      </c>
      <c r="I12" s="233">
        <v>0</v>
      </c>
      <c r="J12" s="233">
        <v>8</v>
      </c>
      <c r="K12" s="233">
        <v>4</v>
      </c>
      <c r="L12" s="233">
        <v>10</v>
      </c>
      <c r="M12" s="233">
        <v>0</v>
      </c>
      <c r="N12" s="233">
        <v>0</v>
      </c>
      <c r="O12" s="233">
        <v>20</v>
      </c>
      <c r="P12" s="233">
        <v>2</v>
      </c>
      <c r="Q12" s="233">
        <v>16</v>
      </c>
      <c r="R12" s="233">
        <v>0</v>
      </c>
      <c r="S12" s="233">
        <v>16</v>
      </c>
      <c r="T12" s="233">
        <v>3</v>
      </c>
      <c r="U12" s="234">
        <f>D12-'Báo cáo chất lượng CB Mẫu 14'!C14</f>
        <v>0</v>
      </c>
    </row>
    <row r="13" spans="1:21" s="231" customFormat="1" ht="15.75" customHeight="1">
      <c r="A13" s="1008" t="s">
        <v>37</v>
      </c>
      <c r="B13" s="1009"/>
      <c r="C13" s="235">
        <f aca="true" t="shared" si="1" ref="C13:T13">C14+C15</f>
        <v>123</v>
      </c>
      <c r="D13" s="235">
        <f t="shared" si="1"/>
        <v>122</v>
      </c>
      <c r="E13" s="235">
        <f t="shared" si="1"/>
        <v>0</v>
      </c>
      <c r="F13" s="235">
        <f t="shared" si="1"/>
        <v>11</v>
      </c>
      <c r="G13" s="235">
        <f t="shared" si="1"/>
        <v>39</v>
      </c>
      <c r="H13" s="235">
        <f t="shared" si="1"/>
        <v>0</v>
      </c>
      <c r="I13" s="235">
        <f t="shared" si="1"/>
        <v>0</v>
      </c>
      <c r="J13" s="235">
        <f t="shared" si="1"/>
        <v>8</v>
      </c>
      <c r="K13" s="235">
        <f t="shared" si="1"/>
        <v>4</v>
      </c>
      <c r="L13" s="235">
        <f t="shared" si="1"/>
        <v>7</v>
      </c>
      <c r="M13" s="235">
        <f t="shared" si="1"/>
        <v>0</v>
      </c>
      <c r="N13" s="235">
        <f t="shared" si="1"/>
        <v>1</v>
      </c>
      <c r="O13" s="235">
        <f t="shared" si="1"/>
        <v>19</v>
      </c>
      <c r="P13" s="235">
        <f t="shared" si="1"/>
        <v>2</v>
      </c>
      <c r="Q13" s="235">
        <f t="shared" si="1"/>
        <v>16</v>
      </c>
      <c r="R13" s="235">
        <f t="shared" si="1"/>
        <v>0</v>
      </c>
      <c r="S13" s="235">
        <f t="shared" si="1"/>
        <v>15</v>
      </c>
      <c r="T13" s="235">
        <f t="shared" si="1"/>
        <v>1</v>
      </c>
      <c r="U13" s="234">
        <f>D13-'Báo cáo chất lượng CB Mẫu 14'!C14</f>
        <v>0</v>
      </c>
    </row>
    <row r="14" spans="1:21" s="231" customFormat="1" ht="15.75" customHeight="1">
      <c r="A14" s="236" t="s">
        <v>0</v>
      </c>
      <c r="B14" s="188" t="s">
        <v>98</v>
      </c>
      <c r="C14" s="235">
        <f aca="true" t="shared" si="2" ref="C14:C26">D14+T14</f>
        <v>25</v>
      </c>
      <c r="D14" s="235">
        <f aca="true" t="shared" si="3" ref="D14:D26">SUM(E14:S14)</f>
        <v>25</v>
      </c>
      <c r="E14" s="237"/>
      <c r="F14" s="237">
        <v>4</v>
      </c>
      <c r="G14" s="237">
        <v>5</v>
      </c>
      <c r="H14" s="237"/>
      <c r="I14" s="237"/>
      <c r="J14" s="237">
        <v>2</v>
      </c>
      <c r="K14" s="237"/>
      <c r="L14" s="237">
        <v>3</v>
      </c>
      <c r="M14" s="237"/>
      <c r="N14" s="237">
        <v>1</v>
      </c>
      <c r="O14" s="237">
        <v>5</v>
      </c>
      <c r="P14" s="237"/>
      <c r="Q14" s="237">
        <v>2</v>
      </c>
      <c r="R14" s="237"/>
      <c r="S14" s="237">
        <v>3</v>
      </c>
      <c r="T14" s="237">
        <v>0</v>
      </c>
      <c r="U14" s="234">
        <f>D14-'Báo cáo chất lượng CB Mẫu 14'!C15</f>
        <v>0</v>
      </c>
    </row>
    <row r="15" spans="1:21" s="231" customFormat="1" ht="15.75" customHeight="1">
      <c r="A15" s="238" t="s">
        <v>1</v>
      </c>
      <c r="B15" s="188" t="s">
        <v>19</v>
      </c>
      <c r="C15" s="235">
        <f t="shared" si="2"/>
        <v>98</v>
      </c>
      <c r="D15" s="235">
        <f t="shared" si="3"/>
        <v>97</v>
      </c>
      <c r="E15" s="235">
        <f aca="true" t="shared" si="4" ref="E15:T15">SUM(E16:E26)</f>
        <v>0</v>
      </c>
      <c r="F15" s="235">
        <f t="shared" si="4"/>
        <v>7</v>
      </c>
      <c r="G15" s="235">
        <f t="shared" si="4"/>
        <v>34</v>
      </c>
      <c r="H15" s="235">
        <f t="shared" si="4"/>
        <v>0</v>
      </c>
      <c r="I15" s="235">
        <f t="shared" si="4"/>
        <v>0</v>
      </c>
      <c r="J15" s="235">
        <f t="shared" si="4"/>
        <v>6</v>
      </c>
      <c r="K15" s="235">
        <f t="shared" si="4"/>
        <v>4</v>
      </c>
      <c r="L15" s="235">
        <f t="shared" si="4"/>
        <v>4</v>
      </c>
      <c r="M15" s="235">
        <f t="shared" si="4"/>
        <v>0</v>
      </c>
      <c r="N15" s="235">
        <f t="shared" si="4"/>
        <v>0</v>
      </c>
      <c r="O15" s="235">
        <f t="shared" si="4"/>
        <v>14</v>
      </c>
      <c r="P15" s="235">
        <f t="shared" si="4"/>
        <v>2</v>
      </c>
      <c r="Q15" s="235">
        <f t="shared" si="4"/>
        <v>14</v>
      </c>
      <c r="R15" s="235">
        <f t="shared" si="4"/>
        <v>0</v>
      </c>
      <c r="S15" s="235">
        <f t="shared" si="4"/>
        <v>12</v>
      </c>
      <c r="T15" s="235">
        <f t="shared" si="4"/>
        <v>1</v>
      </c>
      <c r="U15" s="234">
        <f>D15-'Báo cáo chất lượng CB Mẫu 14'!C16</f>
        <v>0</v>
      </c>
    </row>
    <row r="16" spans="1:21" s="231" customFormat="1" ht="15.75" customHeight="1">
      <c r="A16" s="239" t="s">
        <v>52</v>
      </c>
      <c r="B16" s="77" t="s">
        <v>376</v>
      </c>
      <c r="C16" s="235">
        <f t="shared" si="2"/>
        <v>9</v>
      </c>
      <c r="D16" s="235">
        <f t="shared" si="3"/>
        <v>8</v>
      </c>
      <c r="E16" s="240"/>
      <c r="F16" s="240"/>
      <c r="G16" s="240">
        <v>5</v>
      </c>
      <c r="H16" s="240"/>
      <c r="I16" s="240"/>
      <c r="J16" s="240"/>
      <c r="K16" s="240"/>
      <c r="L16" s="240"/>
      <c r="M16" s="240"/>
      <c r="N16" s="240"/>
      <c r="O16" s="240">
        <v>1</v>
      </c>
      <c r="P16" s="240"/>
      <c r="Q16" s="240">
        <v>1</v>
      </c>
      <c r="R16" s="240"/>
      <c r="S16" s="240">
        <v>1</v>
      </c>
      <c r="T16" s="240">
        <v>1</v>
      </c>
      <c r="U16" s="234">
        <f>D16-'Báo cáo chất lượng CB Mẫu 14'!C17</f>
        <v>0</v>
      </c>
    </row>
    <row r="17" spans="1:21" s="231" customFormat="1" ht="15.75" customHeight="1">
      <c r="A17" s="239" t="s">
        <v>53</v>
      </c>
      <c r="B17" s="77" t="s">
        <v>408</v>
      </c>
      <c r="C17" s="235">
        <f t="shared" si="2"/>
        <v>7</v>
      </c>
      <c r="D17" s="235">
        <f t="shared" si="3"/>
        <v>7</v>
      </c>
      <c r="E17" s="240"/>
      <c r="F17" s="240"/>
      <c r="G17" s="240">
        <v>3</v>
      </c>
      <c r="H17" s="240"/>
      <c r="I17" s="240"/>
      <c r="J17" s="240">
        <v>1</v>
      </c>
      <c r="K17" s="240"/>
      <c r="L17" s="240"/>
      <c r="M17" s="240"/>
      <c r="N17" s="240"/>
      <c r="O17" s="240">
        <v>1</v>
      </c>
      <c r="P17" s="240"/>
      <c r="Q17" s="240">
        <v>1</v>
      </c>
      <c r="R17" s="240"/>
      <c r="S17" s="240">
        <v>1</v>
      </c>
      <c r="T17" s="240">
        <v>0</v>
      </c>
      <c r="U17" s="234">
        <f>D17-'Báo cáo chất lượng CB Mẫu 14'!C18</f>
        <v>0</v>
      </c>
    </row>
    <row r="18" spans="1:21" s="231" customFormat="1" ht="15.75" customHeight="1">
      <c r="A18" s="239" t="s">
        <v>58</v>
      </c>
      <c r="B18" s="77" t="s">
        <v>379</v>
      </c>
      <c r="C18" s="235">
        <f t="shared" si="2"/>
        <v>14</v>
      </c>
      <c r="D18" s="235">
        <f t="shared" si="3"/>
        <v>14</v>
      </c>
      <c r="E18" s="240"/>
      <c r="F18" s="240"/>
      <c r="G18" s="240">
        <v>8</v>
      </c>
      <c r="H18" s="240"/>
      <c r="I18" s="240"/>
      <c r="J18" s="240">
        <v>1</v>
      </c>
      <c r="K18" s="240"/>
      <c r="L18" s="240">
        <v>1</v>
      </c>
      <c r="M18" s="240"/>
      <c r="N18" s="240"/>
      <c r="O18" s="240">
        <v>1</v>
      </c>
      <c r="P18" s="240"/>
      <c r="Q18" s="240">
        <v>2</v>
      </c>
      <c r="R18" s="240"/>
      <c r="S18" s="240">
        <v>1</v>
      </c>
      <c r="T18" s="240">
        <v>0</v>
      </c>
      <c r="U18" s="234">
        <f>D18-'Báo cáo chất lượng CB Mẫu 14'!C19</f>
        <v>0</v>
      </c>
    </row>
    <row r="19" spans="1:21" s="231" customFormat="1" ht="15.75" customHeight="1">
      <c r="A19" s="239" t="s">
        <v>73</v>
      </c>
      <c r="B19" s="77" t="s">
        <v>380</v>
      </c>
      <c r="C19" s="235">
        <f t="shared" si="2"/>
        <v>7</v>
      </c>
      <c r="D19" s="235">
        <f t="shared" si="3"/>
        <v>7</v>
      </c>
      <c r="E19" s="240"/>
      <c r="F19" s="240"/>
      <c r="G19" s="240">
        <v>2</v>
      </c>
      <c r="H19" s="240"/>
      <c r="I19" s="240"/>
      <c r="J19" s="240"/>
      <c r="K19" s="240">
        <v>1</v>
      </c>
      <c r="L19" s="240"/>
      <c r="M19" s="240"/>
      <c r="N19" s="240"/>
      <c r="O19" s="240">
        <v>1</v>
      </c>
      <c r="P19" s="240"/>
      <c r="Q19" s="240">
        <v>2</v>
      </c>
      <c r="R19" s="240"/>
      <c r="S19" s="240">
        <v>1</v>
      </c>
      <c r="T19" s="240">
        <v>0</v>
      </c>
      <c r="U19" s="234">
        <f>D19-'Báo cáo chất lượng CB Mẫu 14'!C20</f>
        <v>0</v>
      </c>
    </row>
    <row r="20" spans="1:21" s="231" customFormat="1" ht="17.25" customHeight="1">
      <c r="A20" s="239" t="s">
        <v>74</v>
      </c>
      <c r="B20" s="77" t="s">
        <v>381</v>
      </c>
      <c r="C20" s="235">
        <f t="shared" si="2"/>
        <v>8</v>
      </c>
      <c r="D20" s="235">
        <f t="shared" si="3"/>
        <v>8</v>
      </c>
      <c r="E20" s="240"/>
      <c r="F20" s="240">
        <v>1</v>
      </c>
      <c r="G20" s="240">
        <v>2</v>
      </c>
      <c r="H20" s="240"/>
      <c r="I20" s="240"/>
      <c r="J20" s="240"/>
      <c r="K20" s="240">
        <v>1</v>
      </c>
      <c r="L20" s="240">
        <v>1</v>
      </c>
      <c r="M20" s="240"/>
      <c r="N20" s="240"/>
      <c r="O20" s="240">
        <v>1</v>
      </c>
      <c r="P20" s="240"/>
      <c r="Q20" s="240">
        <v>1</v>
      </c>
      <c r="R20" s="240"/>
      <c r="S20" s="240">
        <v>1</v>
      </c>
      <c r="T20" s="240">
        <v>0</v>
      </c>
      <c r="U20" s="234">
        <f>D20-'Báo cáo chất lượng CB Mẫu 14'!C21</f>
        <v>0</v>
      </c>
    </row>
    <row r="21" spans="1:21" s="231" customFormat="1" ht="15.75" customHeight="1">
      <c r="A21" s="239" t="s">
        <v>75</v>
      </c>
      <c r="B21" s="77" t="s">
        <v>382</v>
      </c>
      <c r="C21" s="235">
        <f t="shared" si="2"/>
        <v>10</v>
      </c>
      <c r="D21" s="235">
        <f t="shared" si="3"/>
        <v>10</v>
      </c>
      <c r="E21" s="240"/>
      <c r="F21" s="240">
        <v>1</v>
      </c>
      <c r="G21" s="240">
        <v>2</v>
      </c>
      <c r="H21" s="240"/>
      <c r="I21" s="240"/>
      <c r="J21" s="240"/>
      <c r="K21" s="240">
        <v>1</v>
      </c>
      <c r="L21" s="240"/>
      <c r="M21" s="240"/>
      <c r="N21" s="240"/>
      <c r="O21" s="240">
        <v>4</v>
      </c>
      <c r="P21" s="240"/>
      <c r="Q21" s="240">
        <v>1</v>
      </c>
      <c r="R21" s="240"/>
      <c r="S21" s="240">
        <v>1</v>
      </c>
      <c r="T21" s="240">
        <v>0</v>
      </c>
      <c r="U21" s="234">
        <f>D21-'Báo cáo chất lượng CB Mẫu 14'!C22</f>
        <v>0</v>
      </c>
    </row>
    <row r="22" spans="1:21" s="231" customFormat="1" ht="15.75" customHeight="1">
      <c r="A22" s="239" t="s">
        <v>76</v>
      </c>
      <c r="B22" s="77" t="s">
        <v>387</v>
      </c>
      <c r="C22" s="235">
        <f t="shared" si="2"/>
        <v>7</v>
      </c>
      <c r="D22" s="235">
        <f t="shared" si="3"/>
        <v>7</v>
      </c>
      <c r="E22" s="240"/>
      <c r="F22" s="240">
        <v>1</v>
      </c>
      <c r="G22" s="240">
        <v>1</v>
      </c>
      <c r="H22" s="240"/>
      <c r="I22" s="240"/>
      <c r="J22" s="240"/>
      <c r="K22" s="240"/>
      <c r="L22" s="240"/>
      <c r="M22" s="240"/>
      <c r="N22" s="240"/>
      <c r="O22" s="240">
        <v>2</v>
      </c>
      <c r="P22" s="240"/>
      <c r="Q22" s="240">
        <v>1</v>
      </c>
      <c r="R22" s="240"/>
      <c r="S22" s="240">
        <v>2</v>
      </c>
      <c r="T22" s="240">
        <v>0</v>
      </c>
      <c r="U22" s="234">
        <f>D22-'Báo cáo chất lượng CB Mẫu 14'!C23</f>
        <v>0</v>
      </c>
    </row>
    <row r="23" spans="1:21" s="231" customFormat="1" ht="15.75" customHeight="1">
      <c r="A23" s="239" t="s">
        <v>77</v>
      </c>
      <c r="B23" s="77" t="s">
        <v>389</v>
      </c>
      <c r="C23" s="235">
        <f t="shared" si="2"/>
        <v>9</v>
      </c>
      <c r="D23" s="235">
        <f t="shared" si="3"/>
        <v>9</v>
      </c>
      <c r="E23" s="240"/>
      <c r="F23" s="240">
        <v>1</v>
      </c>
      <c r="G23" s="240">
        <v>1</v>
      </c>
      <c r="H23" s="240"/>
      <c r="I23" s="240"/>
      <c r="J23" s="240">
        <v>1</v>
      </c>
      <c r="K23" s="240">
        <v>1</v>
      </c>
      <c r="L23" s="240">
        <v>1</v>
      </c>
      <c r="M23" s="240"/>
      <c r="N23" s="240"/>
      <c r="O23" s="240">
        <v>1</v>
      </c>
      <c r="P23" s="240">
        <v>1</v>
      </c>
      <c r="Q23" s="240">
        <v>1</v>
      </c>
      <c r="R23" s="240"/>
      <c r="S23" s="240">
        <v>1</v>
      </c>
      <c r="T23" s="240">
        <v>0</v>
      </c>
      <c r="U23" s="234">
        <f>D23-'Báo cáo chất lượng CB Mẫu 14'!C24</f>
        <v>0</v>
      </c>
    </row>
    <row r="24" spans="1:21" s="231" customFormat="1" ht="15.75" customHeight="1">
      <c r="A24" s="239" t="s">
        <v>78</v>
      </c>
      <c r="B24" s="77" t="s">
        <v>390</v>
      </c>
      <c r="C24" s="235">
        <f t="shared" si="2"/>
        <v>11</v>
      </c>
      <c r="D24" s="235">
        <f t="shared" si="3"/>
        <v>11</v>
      </c>
      <c r="E24" s="240"/>
      <c r="F24" s="240">
        <v>1</v>
      </c>
      <c r="G24" s="240">
        <v>3</v>
      </c>
      <c r="H24" s="240"/>
      <c r="I24" s="240"/>
      <c r="J24" s="240">
        <v>1</v>
      </c>
      <c r="K24" s="240"/>
      <c r="L24" s="240">
        <v>1</v>
      </c>
      <c r="M24" s="240"/>
      <c r="N24" s="240"/>
      <c r="O24" s="240">
        <v>1</v>
      </c>
      <c r="P24" s="240">
        <v>1</v>
      </c>
      <c r="Q24" s="240">
        <v>2</v>
      </c>
      <c r="R24" s="240"/>
      <c r="S24" s="240">
        <v>1</v>
      </c>
      <c r="T24" s="240">
        <v>0</v>
      </c>
      <c r="U24" s="234">
        <f>D24-'Báo cáo chất lượng CB Mẫu 14'!C25</f>
        <v>0</v>
      </c>
    </row>
    <row r="25" spans="1:21" s="231" customFormat="1" ht="15.75" customHeight="1">
      <c r="A25" s="239" t="s">
        <v>101</v>
      </c>
      <c r="B25" s="77" t="s">
        <v>391</v>
      </c>
      <c r="C25" s="235">
        <f t="shared" si="2"/>
        <v>8</v>
      </c>
      <c r="D25" s="235">
        <f t="shared" si="3"/>
        <v>8</v>
      </c>
      <c r="E25" s="240"/>
      <c r="F25" s="240">
        <v>1</v>
      </c>
      <c r="G25" s="240">
        <v>3</v>
      </c>
      <c r="H25" s="240"/>
      <c r="I25" s="240"/>
      <c r="J25" s="240">
        <v>1</v>
      </c>
      <c r="K25" s="240"/>
      <c r="L25" s="240"/>
      <c r="M25" s="240"/>
      <c r="N25" s="240"/>
      <c r="O25" s="240">
        <v>1</v>
      </c>
      <c r="P25" s="240"/>
      <c r="Q25" s="240">
        <v>1</v>
      </c>
      <c r="R25" s="240"/>
      <c r="S25" s="240">
        <v>1</v>
      </c>
      <c r="T25" s="240">
        <v>0</v>
      </c>
      <c r="U25" s="234">
        <f>D25-'Báo cáo chất lượng CB Mẫu 14'!C26</f>
        <v>0</v>
      </c>
    </row>
    <row r="26" spans="1:21" s="231" customFormat="1" ht="15.75" customHeight="1">
      <c r="A26" s="239" t="s">
        <v>102</v>
      </c>
      <c r="B26" s="77" t="s">
        <v>393</v>
      </c>
      <c r="C26" s="235">
        <f t="shared" si="2"/>
        <v>8</v>
      </c>
      <c r="D26" s="235">
        <f t="shared" si="3"/>
        <v>8</v>
      </c>
      <c r="E26" s="240"/>
      <c r="F26" s="240">
        <v>1</v>
      </c>
      <c r="G26" s="240">
        <v>4</v>
      </c>
      <c r="H26" s="240"/>
      <c r="I26" s="240"/>
      <c r="J26" s="240">
        <v>1</v>
      </c>
      <c r="K26" s="240"/>
      <c r="L26" s="240"/>
      <c r="M26" s="240"/>
      <c r="N26" s="240"/>
      <c r="O26" s="240"/>
      <c r="P26" s="240"/>
      <c r="Q26" s="240">
        <v>1</v>
      </c>
      <c r="R26" s="240"/>
      <c r="S26" s="240">
        <v>1</v>
      </c>
      <c r="T26" s="240">
        <v>0</v>
      </c>
      <c r="U26" s="234">
        <f>D26-'Báo cáo chất lượng CB Mẫu 14'!C27</f>
        <v>0</v>
      </c>
    </row>
    <row r="27" ht="6" customHeight="1"/>
    <row r="28" spans="1:20" s="242" customFormat="1" ht="15.75" customHeight="1">
      <c r="A28" s="241"/>
      <c r="B28" s="994" t="s">
        <v>394</v>
      </c>
      <c r="C28" s="994"/>
      <c r="D28" s="994"/>
      <c r="E28" s="994"/>
      <c r="F28" s="190"/>
      <c r="G28" s="190"/>
      <c r="H28" s="190"/>
      <c r="I28" s="190"/>
      <c r="J28" s="190"/>
      <c r="K28" s="190" t="s">
        <v>248</v>
      </c>
      <c r="L28" s="191"/>
      <c r="M28" s="1001" t="s">
        <v>429</v>
      </c>
      <c r="N28" s="1001"/>
      <c r="O28" s="1001"/>
      <c r="P28" s="1001"/>
      <c r="Q28" s="1001"/>
      <c r="R28" s="1001"/>
      <c r="S28" s="1001"/>
      <c r="T28" s="1001"/>
    </row>
    <row r="29" spans="1:20" s="242" customFormat="1" ht="18.75" customHeight="1">
      <c r="A29" s="241"/>
      <c r="B29" s="1007" t="s">
        <v>249</v>
      </c>
      <c r="C29" s="1007"/>
      <c r="D29" s="1007"/>
      <c r="E29" s="243"/>
      <c r="F29" s="192"/>
      <c r="G29" s="192"/>
      <c r="H29" s="192"/>
      <c r="I29" s="192"/>
      <c r="J29" s="192"/>
      <c r="K29" s="192"/>
      <c r="L29" s="191"/>
      <c r="M29" s="1010" t="s">
        <v>418</v>
      </c>
      <c r="N29" s="1010"/>
      <c r="O29" s="1010"/>
      <c r="P29" s="1010"/>
      <c r="Q29" s="1010"/>
      <c r="R29" s="1010"/>
      <c r="S29" s="1010"/>
      <c r="T29" s="1010"/>
    </row>
    <row r="30" spans="1:20" s="242" customFormat="1" ht="18.75">
      <c r="A30" s="193"/>
      <c r="B30" s="1004"/>
      <c r="C30" s="1004"/>
      <c r="D30" s="1004"/>
      <c r="E30" s="195"/>
      <c r="F30" s="195"/>
      <c r="G30" s="195"/>
      <c r="H30" s="195"/>
      <c r="I30" s="195"/>
      <c r="J30" s="195"/>
      <c r="K30" s="195"/>
      <c r="L30" s="195"/>
      <c r="M30" s="1005"/>
      <c r="N30" s="1005"/>
      <c r="O30" s="1005"/>
      <c r="P30" s="1005"/>
      <c r="Q30" s="1005"/>
      <c r="R30" s="1005"/>
      <c r="S30" s="1005"/>
      <c r="T30" s="1005"/>
    </row>
    <row r="31" spans="1:20" s="242" customFormat="1" ht="18.75">
      <c r="A31" s="193"/>
      <c r="B31" s="195"/>
      <c r="C31" s="195"/>
      <c r="D31" s="195"/>
      <c r="E31" s="195"/>
      <c r="F31" s="195"/>
      <c r="G31" s="195"/>
      <c r="H31" s="195"/>
      <c r="I31" s="195"/>
      <c r="J31" s="195"/>
      <c r="K31" s="195"/>
      <c r="L31" s="195"/>
      <c r="M31" s="195"/>
      <c r="N31" s="195"/>
      <c r="O31" s="195"/>
      <c r="P31" s="195"/>
      <c r="Q31" s="191"/>
      <c r="R31" s="191"/>
      <c r="S31" s="191"/>
      <c r="T31" s="191"/>
    </row>
    <row r="32" spans="2:20" ht="13.5" customHeight="1" hidden="1">
      <c r="B32" s="195"/>
      <c r="C32" s="195"/>
      <c r="D32" s="195"/>
      <c r="E32" s="195"/>
      <c r="F32" s="195"/>
      <c r="G32" s="195"/>
      <c r="H32" s="195"/>
      <c r="I32" s="195"/>
      <c r="J32" s="195"/>
      <c r="K32" s="195"/>
      <c r="L32" s="195"/>
      <c r="M32" s="195"/>
      <c r="N32" s="195"/>
      <c r="O32" s="195"/>
      <c r="P32" s="195"/>
      <c r="Q32" s="195"/>
      <c r="R32" s="195"/>
      <c r="S32" s="195"/>
      <c r="T32" s="195"/>
    </row>
    <row r="33" spans="1:20" ht="18.75" hidden="1">
      <c r="A33" s="244" t="s">
        <v>251</v>
      </c>
      <c r="B33" s="195"/>
      <c r="C33" s="195"/>
      <c r="D33" s="195"/>
      <c r="E33" s="195"/>
      <c r="F33" s="195"/>
      <c r="G33" s="195"/>
      <c r="H33" s="195"/>
      <c r="I33" s="195"/>
      <c r="J33" s="195"/>
      <c r="K33" s="195"/>
      <c r="L33" s="195"/>
      <c r="M33" s="195"/>
      <c r="N33" s="195"/>
      <c r="O33" s="195"/>
      <c r="P33" s="195"/>
      <c r="Q33" s="195"/>
      <c r="R33" s="195"/>
      <c r="S33" s="195"/>
      <c r="T33" s="195"/>
    </row>
    <row r="34" spans="2:20" ht="18.75" hidden="1">
      <c r="B34" s="245" t="s">
        <v>252</v>
      </c>
      <c r="C34" s="195"/>
      <c r="D34" s="195"/>
      <c r="E34" s="195"/>
      <c r="F34" s="195"/>
      <c r="G34" s="195"/>
      <c r="H34" s="195"/>
      <c r="I34" s="195"/>
      <c r="J34" s="195"/>
      <c r="K34" s="195"/>
      <c r="L34" s="195"/>
      <c r="M34" s="195"/>
      <c r="N34" s="195"/>
      <c r="O34" s="195"/>
      <c r="P34" s="195"/>
      <c r="Q34" s="195"/>
      <c r="R34" s="195"/>
      <c r="S34" s="195"/>
      <c r="T34" s="195"/>
    </row>
    <row r="35" spans="2:20" ht="18.75" hidden="1">
      <c r="B35" s="245" t="s">
        <v>253</v>
      </c>
      <c r="C35" s="195"/>
      <c r="D35" s="195"/>
      <c r="E35" s="195"/>
      <c r="F35" s="195"/>
      <c r="G35" s="195"/>
      <c r="H35" s="195"/>
      <c r="I35" s="195"/>
      <c r="J35" s="195"/>
      <c r="K35" s="195"/>
      <c r="L35" s="195"/>
      <c r="M35" s="195"/>
      <c r="N35" s="195"/>
      <c r="O35" s="195"/>
      <c r="P35" s="195"/>
      <c r="Q35" s="195"/>
      <c r="R35" s="195"/>
      <c r="S35" s="195"/>
      <c r="T35" s="195"/>
    </row>
    <row r="36" spans="2:20" s="220" customFormat="1" ht="18.75">
      <c r="B36" s="1006" t="s">
        <v>398</v>
      </c>
      <c r="C36" s="1006"/>
      <c r="D36" s="1006"/>
      <c r="E36" s="245"/>
      <c r="F36" s="245"/>
      <c r="G36" s="245"/>
      <c r="H36" s="245"/>
      <c r="I36" s="245"/>
      <c r="J36" s="245"/>
      <c r="K36" s="245"/>
      <c r="L36" s="245"/>
      <c r="M36" s="245"/>
      <c r="N36" s="1006" t="s">
        <v>398</v>
      </c>
      <c r="O36" s="1006"/>
      <c r="P36" s="1006"/>
      <c r="Q36" s="1006"/>
      <c r="R36" s="1006"/>
      <c r="S36" s="1006"/>
      <c r="T36" s="245"/>
    </row>
    <row r="37" spans="2:20" ht="18.75">
      <c r="B37" s="195"/>
      <c r="C37" s="195"/>
      <c r="D37" s="195"/>
      <c r="E37" s="195"/>
      <c r="F37" s="195"/>
      <c r="G37" s="195"/>
      <c r="H37" s="195"/>
      <c r="I37" s="195"/>
      <c r="J37" s="195"/>
      <c r="K37" s="195"/>
      <c r="L37" s="195"/>
      <c r="M37" s="195"/>
      <c r="N37" s="195"/>
      <c r="O37" s="195"/>
      <c r="P37" s="195"/>
      <c r="Q37" s="195"/>
      <c r="R37" s="195"/>
      <c r="S37" s="195"/>
      <c r="T37" s="195"/>
    </row>
    <row r="38" spans="2:21" ht="18.75">
      <c r="B38" s="877" t="s">
        <v>351</v>
      </c>
      <c r="C38" s="877"/>
      <c r="D38" s="877"/>
      <c r="E38" s="219"/>
      <c r="F38" s="219"/>
      <c r="G38" s="219"/>
      <c r="H38" s="219"/>
      <c r="I38" s="191"/>
      <c r="J38" s="191"/>
      <c r="K38" s="191"/>
      <c r="L38" s="191"/>
      <c r="M38" s="878" t="s">
        <v>352</v>
      </c>
      <c r="N38" s="878"/>
      <c r="O38" s="878"/>
      <c r="P38" s="878"/>
      <c r="Q38" s="878"/>
      <c r="R38" s="878"/>
      <c r="S38" s="878"/>
      <c r="T38" s="878"/>
      <c r="U38" s="172"/>
    </row>
    <row r="39" spans="2:20" ht="18.75">
      <c r="B39" s="195"/>
      <c r="C39" s="195"/>
      <c r="D39" s="195"/>
      <c r="E39" s="195"/>
      <c r="F39" s="195"/>
      <c r="G39" s="195"/>
      <c r="H39" s="195"/>
      <c r="I39" s="195"/>
      <c r="J39" s="195"/>
      <c r="K39" s="195"/>
      <c r="L39" s="195"/>
      <c r="M39" s="195"/>
      <c r="N39" s="195"/>
      <c r="O39" s="195"/>
      <c r="P39" s="195"/>
      <c r="Q39" s="195"/>
      <c r="R39" s="195"/>
      <c r="S39" s="195"/>
      <c r="T39" s="195"/>
    </row>
    <row r="40" spans="2:20" ht="18.75">
      <c r="B40" s="195"/>
      <c r="C40" s="195"/>
      <c r="D40" s="195"/>
      <c r="E40" s="195"/>
      <c r="F40" s="195"/>
      <c r="G40" s="195"/>
      <c r="H40" s="195"/>
      <c r="I40" s="195"/>
      <c r="J40" s="195"/>
      <c r="K40" s="195"/>
      <c r="L40" s="195"/>
      <c r="M40" s="195"/>
      <c r="N40" s="195"/>
      <c r="O40" s="195"/>
      <c r="P40" s="195"/>
      <c r="Q40" s="195"/>
      <c r="R40" s="195"/>
      <c r="S40" s="195"/>
      <c r="T40" s="195"/>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205" customWidth="1"/>
    <col min="2" max="2" width="17.25390625" style="205" customWidth="1"/>
    <col min="3" max="3" width="9.625" style="205" customWidth="1"/>
    <col min="4" max="5" width="5.625" style="205" customWidth="1"/>
    <col min="6" max="7" width="6.25390625" style="205" customWidth="1"/>
    <col min="8" max="8" width="5.625" style="205" customWidth="1"/>
    <col min="9" max="9" width="6.00390625" style="205" customWidth="1"/>
    <col min="10" max="10" width="6.125" style="205" customWidth="1"/>
    <col min="11" max="12" width="5.625" style="205" customWidth="1"/>
    <col min="13" max="13" width="6.125" style="205" customWidth="1"/>
    <col min="14" max="15" width="6.25390625" style="205" customWidth="1"/>
    <col min="16" max="18" width="5.625" style="205" customWidth="1"/>
    <col min="19" max="19" width="5.875" style="205" customWidth="1"/>
    <col min="20" max="20" width="5.625" style="205" customWidth="1"/>
    <col min="21" max="28" width="8.00390625" style="205" customWidth="1"/>
    <col min="29" max="29" width="8.375" style="205" customWidth="1"/>
    <col min="30" max="30" width="8.00390625" style="205" customWidth="1"/>
    <col min="31" max="31" width="11.25390625" style="205" customWidth="1"/>
    <col min="32" max="32" width="13.50390625" style="205" customWidth="1"/>
    <col min="33" max="16384" width="8.00390625" style="205" customWidth="1"/>
  </cols>
  <sheetData>
    <row r="1" spans="1:20" ht="16.5">
      <c r="A1" s="1053" t="s">
        <v>254</v>
      </c>
      <c r="B1" s="1053"/>
      <c r="C1" s="1053"/>
      <c r="D1" s="247"/>
      <c r="E1" s="1062" t="s">
        <v>255</v>
      </c>
      <c r="F1" s="1062"/>
      <c r="G1" s="1062"/>
      <c r="H1" s="1062"/>
      <c r="I1" s="1062"/>
      <c r="J1" s="1062"/>
      <c r="K1" s="1062"/>
      <c r="L1" s="1062"/>
      <c r="M1" s="1062"/>
      <c r="N1" s="1062"/>
      <c r="O1" s="200"/>
      <c r="P1" s="1058" t="s">
        <v>468</v>
      </c>
      <c r="Q1" s="1058"/>
      <c r="R1" s="1058"/>
      <c r="S1" s="1058"/>
      <c r="T1" s="1058"/>
    </row>
    <row r="2" spans="1:20" ht="15.75" customHeight="1">
      <c r="A2" s="1054" t="s">
        <v>430</v>
      </c>
      <c r="B2" s="1054"/>
      <c r="C2" s="1054"/>
      <c r="D2" s="1054"/>
      <c r="E2" s="1056" t="s">
        <v>256</v>
      </c>
      <c r="F2" s="1056"/>
      <c r="G2" s="1056"/>
      <c r="H2" s="1056"/>
      <c r="I2" s="1056"/>
      <c r="J2" s="1056"/>
      <c r="K2" s="1056"/>
      <c r="L2" s="1056"/>
      <c r="M2" s="1056"/>
      <c r="N2" s="1056"/>
      <c r="O2" s="203"/>
      <c r="P2" s="1059" t="s">
        <v>410</v>
      </c>
      <c r="Q2" s="1059"/>
      <c r="R2" s="1059"/>
      <c r="S2" s="1059"/>
      <c r="T2" s="1059"/>
    </row>
    <row r="3" spans="1:20" ht="17.25">
      <c r="A3" s="1054" t="s">
        <v>361</v>
      </c>
      <c r="B3" s="1054"/>
      <c r="C3" s="1054"/>
      <c r="D3" s="248"/>
      <c r="E3" s="1064" t="s">
        <v>362</v>
      </c>
      <c r="F3" s="1064"/>
      <c r="G3" s="1064"/>
      <c r="H3" s="1064"/>
      <c r="I3" s="1064"/>
      <c r="J3" s="1064"/>
      <c r="K3" s="1064"/>
      <c r="L3" s="1064"/>
      <c r="M3" s="1064"/>
      <c r="N3" s="1064"/>
      <c r="O3" s="203"/>
      <c r="P3" s="1060" t="s">
        <v>469</v>
      </c>
      <c r="Q3" s="1060"/>
      <c r="R3" s="1060"/>
      <c r="S3" s="1060"/>
      <c r="T3" s="1060"/>
    </row>
    <row r="4" spans="1:20" ht="18.75" customHeight="1">
      <c r="A4" s="1055" t="s">
        <v>363</v>
      </c>
      <c r="B4" s="1055"/>
      <c r="C4" s="1055"/>
      <c r="D4" s="1057"/>
      <c r="E4" s="1057"/>
      <c r="F4" s="1057"/>
      <c r="G4" s="1057"/>
      <c r="H4" s="1057"/>
      <c r="I4" s="1057"/>
      <c r="J4" s="1057"/>
      <c r="K4" s="1057"/>
      <c r="L4" s="1057"/>
      <c r="M4" s="1057"/>
      <c r="N4" s="1057"/>
      <c r="O4" s="204"/>
      <c r="P4" s="1059" t="s">
        <v>402</v>
      </c>
      <c r="Q4" s="1060"/>
      <c r="R4" s="1060"/>
      <c r="S4" s="1060"/>
      <c r="T4" s="1060"/>
    </row>
    <row r="5" spans="1:23" ht="15">
      <c r="A5" s="217"/>
      <c r="B5" s="217"/>
      <c r="C5" s="249"/>
      <c r="D5" s="249"/>
      <c r="E5" s="217"/>
      <c r="F5" s="217"/>
      <c r="G5" s="217"/>
      <c r="H5" s="217"/>
      <c r="I5" s="217"/>
      <c r="J5" s="217"/>
      <c r="K5" s="217"/>
      <c r="L5" s="217"/>
      <c r="P5" s="1043" t="s">
        <v>425</v>
      </c>
      <c r="Q5" s="1043"/>
      <c r="R5" s="1043"/>
      <c r="S5" s="1043"/>
      <c r="T5" s="1043"/>
      <c r="U5" s="250"/>
      <c r="V5" s="250"/>
      <c r="W5" s="250"/>
    </row>
    <row r="6" spans="1:23" ht="29.25" customHeight="1">
      <c r="A6" s="1012" t="s">
        <v>72</v>
      </c>
      <c r="B6" s="1040"/>
      <c r="C6" s="1035" t="s">
        <v>2</v>
      </c>
      <c r="D6" s="1044" t="s">
        <v>257</v>
      </c>
      <c r="E6" s="1045"/>
      <c r="F6" s="1045"/>
      <c r="G6" s="1045"/>
      <c r="H6" s="1045"/>
      <c r="I6" s="1045"/>
      <c r="J6" s="1046"/>
      <c r="K6" s="1065" t="s">
        <v>258</v>
      </c>
      <c r="L6" s="1066"/>
      <c r="M6" s="1066"/>
      <c r="N6" s="1066"/>
      <c r="O6" s="1066"/>
      <c r="P6" s="1066"/>
      <c r="Q6" s="1066"/>
      <c r="R6" s="1066"/>
      <c r="S6" s="1066"/>
      <c r="T6" s="1067"/>
      <c r="U6" s="251"/>
      <c r="V6" s="252"/>
      <c r="W6" s="252"/>
    </row>
    <row r="7" spans="1:20" ht="19.5" customHeight="1">
      <c r="A7" s="1014"/>
      <c r="B7" s="1041"/>
      <c r="C7" s="1036"/>
      <c r="D7" s="1045" t="s">
        <v>7</v>
      </c>
      <c r="E7" s="1045"/>
      <c r="F7" s="1045"/>
      <c r="G7" s="1045"/>
      <c r="H7" s="1045"/>
      <c r="I7" s="1045"/>
      <c r="J7" s="1046"/>
      <c r="K7" s="1068"/>
      <c r="L7" s="1069"/>
      <c r="M7" s="1069"/>
      <c r="N7" s="1069"/>
      <c r="O7" s="1069"/>
      <c r="P7" s="1069"/>
      <c r="Q7" s="1069"/>
      <c r="R7" s="1069"/>
      <c r="S7" s="1069"/>
      <c r="T7" s="1070"/>
    </row>
    <row r="8" spans="1:20" ht="33" customHeight="1">
      <c r="A8" s="1014"/>
      <c r="B8" s="1041"/>
      <c r="C8" s="1036"/>
      <c r="D8" s="1033" t="s">
        <v>259</v>
      </c>
      <c r="E8" s="1071"/>
      <c r="F8" s="1034" t="s">
        <v>260</v>
      </c>
      <c r="G8" s="1071"/>
      <c r="H8" s="1034" t="s">
        <v>261</v>
      </c>
      <c r="I8" s="1071"/>
      <c r="J8" s="1034" t="s">
        <v>262</v>
      </c>
      <c r="K8" s="1061" t="s">
        <v>263</v>
      </c>
      <c r="L8" s="1061"/>
      <c r="M8" s="1061"/>
      <c r="N8" s="1061" t="s">
        <v>264</v>
      </c>
      <c r="O8" s="1061"/>
      <c r="P8" s="1061"/>
      <c r="Q8" s="1034" t="s">
        <v>265</v>
      </c>
      <c r="R8" s="1063" t="s">
        <v>266</v>
      </c>
      <c r="S8" s="1063" t="s">
        <v>267</v>
      </c>
      <c r="T8" s="1034" t="s">
        <v>268</v>
      </c>
    </row>
    <row r="9" spans="1:20" ht="18.75" customHeight="1">
      <c r="A9" s="1014"/>
      <c r="B9" s="1041"/>
      <c r="C9" s="1036"/>
      <c r="D9" s="1033" t="s">
        <v>269</v>
      </c>
      <c r="E9" s="1034" t="s">
        <v>270</v>
      </c>
      <c r="F9" s="1034" t="s">
        <v>269</v>
      </c>
      <c r="G9" s="1034" t="s">
        <v>270</v>
      </c>
      <c r="H9" s="1034" t="s">
        <v>269</v>
      </c>
      <c r="I9" s="1034" t="s">
        <v>271</v>
      </c>
      <c r="J9" s="1034"/>
      <c r="K9" s="1061"/>
      <c r="L9" s="1061"/>
      <c r="M9" s="1061"/>
      <c r="N9" s="1061"/>
      <c r="O9" s="1061"/>
      <c r="P9" s="1061"/>
      <c r="Q9" s="1034"/>
      <c r="R9" s="1063"/>
      <c r="S9" s="1063"/>
      <c r="T9" s="1034"/>
    </row>
    <row r="10" spans="1:20" ht="23.25" customHeight="1">
      <c r="A10" s="1016"/>
      <c r="B10" s="1042"/>
      <c r="C10" s="1037"/>
      <c r="D10" s="1033"/>
      <c r="E10" s="1034"/>
      <c r="F10" s="1034"/>
      <c r="G10" s="1034"/>
      <c r="H10" s="1034"/>
      <c r="I10" s="1034"/>
      <c r="J10" s="1034"/>
      <c r="K10" s="253" t="s">
        <v>272</v>
      </c>
      <c r="L10" s="253" t="s">
        <v>247</v>
      </c>
      <c r="M10" s="253" t="s">
        <v>273</v>
      </c>
      <c r="N10" s="253" t="s">
        <v>272</v>
      </c>
      <c r="O10" s="253" t="s">
        <v>274</v>
      </c>
      <c r="P10" s="253" t="s">
        <v>275</v>
      </c>
      <c r="Q10" s="1034"/>
      <c r="R10" s="1063"/>
      <c r="S10" s="1063"/>
      <c r="T10" s="1034"/>
    </row>
    <row r="11" spans="1:32" s="210" customFormat="1" ht="17.25" customHeight="1">
      <c r="A11" s="1038" t="s">
        <v>6</v>
      </c>
      <c r="B11" s="1039"/>
      <c r="C11" s="254">
        <v>1</v>
      </c>
      <c r="D11" s="255">
        <v>2</v>
      </c>
      <c r="E11" s="255">
        <v>3</v>
      </c>
      <c r="F11" s="255">
        <v>4</v>
      </c>
      <c r="G11" s="255">
        <v>5</v>
      </c>
      <c r="H11" s="255">
        <v>6</v>
      </c>
      <c r="I11" s="255">
        <v>7</v>
      </c>
      <c r="J11" s="255">
        <v>8</v>
      </c>
      <c r="K11" s="255">
        <v>9</v>
      </c>
      <c r="L11" s="255">
        <v>10</v>
      </c>
      <c r="M11" s="255">
        <v>11</v>
      </c>
      <c r="N11" s="255">
        <v>12</v>
      </c>
      <c r="O11" s="255">
        <v>13</v>
      </c>
      <c r="P11" s="255">
        <v>14</v>
      </c>
      <c r="Q11" s="256">
        <v>15</v>
      </c>
      <c r="R11" s="256">
        <v>16</v>
      </c>
      <c r="S11" s="256">
        <v>17</v>
      </c>
      <c r="T11" s="256">
        <v>18</v>
      </c>
      <c r="AF11" s="210">
        <f>AC14-AC15</f>
        <v>0</v>
      </c>
    </row>
    <row r="12" spans="1:20" s="210" customFormat="1" ht="17.25" customHeight="1">
      <c r="A12" s="1050" t="s">
        <v>431</v>
      </c>
      <c r="B12" s="1051"/>
      <c r="C12" s="257">
        <f aca="true" t="shared" si="0" ref="C12:T12">C14-C13</f>
        <v>0</v>
      </c>
      <c r="D12" s="257">
        <f t="shared" si="0"/>
        <v>0</v>
      </c>
      <c r="E12" s="257">
        <f t="shared" si="0"/>
        <v>0</v>
      </c>
      <c r="F12" s="257">
        <f t="shared" si="0"/>
        <v>-2</v>
      </c>
      <c r="G12" s="257">
        <f t="shared" si="0"/>
        <v>-4</v>
      </c>
      <c r="H12" s="257">
        <f t="shared" si="0"/>
        <v>5</v>
      </c>
      <c r="I12" s="257">
        <f t="shared" si="0"/>
        <v>4</v>
      </c>
      <c r="J12" s="257">
        <f t="shared" si="0"/>
        <v>-3</v>
      </c>
      <c r="K12" s="257">
        <f t="shared" si="0"/>
        <v>0</v>
      </c>
      <c r="L12" s="257">
        <f t="shared" si="0"/>
        <v>7</v>
      </c>
      <c r="M12" s="257">
        <f t="shared" si="0"/>
        <v>11</v>
      </c>
      <c r="N12" s="257">
        <f t="shared" si="0"/>
        <v>2</v>
      </c>
      <c r="O12" s="257">
        <f t="shared" si="0"/>
        <v>5</v>
      </c>
      <c r="P12" s="257">
        <f t="shared" si="0"/>
        <v>-73</v>
      </c>
      <c r="Q12" s="257">
        <f t="shared" si="0"/>
        <v>4</v>
      </c>
      <c r="R12" s="257">
        <f t="shared" si="0"/>
        <v>0</v>
      </c>
      <c r="S12" s="257">
        <f t="shared" si="0"/>
        <v>-3</v>
      </c>
      <c r="T12" s="257">
        <f t="shared" si="0"/>
        <v>37</v>
      </c>
    </row>
    <row r="13" spans="1:20" s="210" customFormat="1" ht="17.25" customHeight="1">
      <c r="A13" s="1029" t="s">
        <v>407</v>
      </c>
      <c r="B13" s="1030"/>
      <c r="C13" s="258">
        <v>122</v>
      </c>
      <c r="D13" s="258">
        <v>0</v>
      </c>
      <c r="E13" s="258">
        <v>0</v>
      </c>
      <c r="F13" s="258">
        <v>90</v>
      </c>
      <c r="G13" s="258">
        <v>13</v>
      </c>
      <c r="H13" s="258">
        <v>3</v>
      </c>
      <c r="I13" s="258">
        <v>10</v>
      </c>
      <c r="J13" s="258">
        <v>6</v>
      </c>
      <c r="K13" s="258">
        <v>0</v>
      </c>
      <c r="L13" s="258">
        <v>5</v>
      </c>
      <c r="M13" s="258">
        <v>67</v>
      </c>
      <c r="N13" s="258">
        <v>7</v>
      </c>
      <c r="O13" s="258">
        <v>10</v>
      </c>
      <c r="P13" s="258">
        <v>89</v>
      </c>
      <c r="Q13" s="258">
        <v>46</v>
      </c>
      <c r="R13" s="258">
        <v>8</v>
      </c>
      <c r="S13" s="258">
        <v>14</v>
      </c>
      <c r="T13" s="258">
        <v>16</v>
      </c>
    </row>
    <row r="14" spans="1:37" s="210" customFormat="1" ht="19.5" customHeight="1">
      <c r="A14" s="1032" t="s">
        <v>276</v>
      </c>
      <c r="B14" s="1033"/>
      <c r="C14" s="259">
        <f>C15+C16</f>
        <v>122</v>
      </c>
      <c r="D14" s="259">
        <f>D15+D16</f>
        <v>0</v>
      </c>
      <c r="E14" s="259">
        <f>E20+E31+E35+E41+E52+E58+E61+E65+E69+E73+E81+E88</f>
        <v>0</v>
      </c>
      <c r="F14" s="259">
        <f aca="true" t="shared" si="1" ref="F14:T14">F15+F16</f>
        <v>88</v>
      </c>
      <c r="G14" s="259">
        <f t="shared" si="1"/>
        <v>9</v>
      </c>
      <c r="H14" s="259">
        <f t="shared" si="1"/>
        <v>8</v>
      </c>
      <c r="I14" s="259">
        <f t="shared" si="1"/>
        <v>14</v>
      </c>
      <c r="J14" s="259">
        <f t="shared" si="1"/>
        <v>3</v>
      </c>
      <c r="K14" s="259">
        <f t="shared" si="1"/>
        <v>0</v>
      </c>
      <c r="L14" s="259">
        <f t="shared" si="1"/>
        <v>12</v>
      </c>
      <c r="M14" s="259">
        <f t="shared" si="1"/>
        <v>78</v>
      </c>
      <c r="N14" s="259">
        <f t="shared" si="1"/>
        <v>9</v>
      </c>
      <c r="O14" s="259">
        <f t="shared" si="1"/>
        <v>15</v>
      </c>
      <c r="P14" s="259">
        <f t="shared" si="1"/>
        <v>16</v>
      </c>
      <c r="Q14" s="259">
        <f t="shared" si="1"/>
        <v>50</v>
      </c>
      <c r="R14" s="259">
        <f t="shared" si="1"/>
        <v>8</v>
      </c>
      <c r="S14" s="259">
        <f t="shared" si="1"/>
        <v>11</v>
      </c>
      <c r="T14" s="259">
        <f t="shared" si="1"/>
        <v>53</v>
      </c>
      <c r="AK14" s="208"/>
    </row>
    <row r="15" spans="1:20" s="210" customFormat="1" ht="17.25" customHeight="1">
      <c r="A15" s="206" t="s">
        <v>0</v>
      </c>
      <c r="B15" s="207" t="s">
        <v>98</v>
      </c>
      <c r="C15" s="260">
        <f>D15+E15+F15+G15+H15+I15+J15</f>
        <v>25</v>
      </c>
      <c r="D15" s="261"/>
      <c r="E15" s="261"/>
      <c r="F15" s="261">
        <v>19</v>
      </c>
      <c r="G15" s="262">
        <v>2</v>
      </c>
      <c r="H15" s="261"/>
      <c r="I15" s="262">
        <v>3</v>
      </c>
      <c r="J15" s="262">
        <v>1</v>
      </c>
      <c r="K15" s="262"/>
      <c r="L15" s="262">
        <v>5</v>
      </c>
      <c r="M15" s="261">
        <v>17</v>
      </c>
      <c r="N15" s="261">
        <v>6</v>
      </c>
      <c r="O15" s="261"/>
      <c r="P15" s="261"/>
      <c r="Q15" s="261">
        <v>9</v>
      </c>
      <c r="R15" s="261">
        <v>2</v>
      </c>
      <c r="S15" s="261">
        <v>3</v>
      </c>
      <c r="T15" s="261">
        <v>11</v>
      </c>
    </row>
    <row r="16" spans="1:38" s="210" customFormat="1" ht="17.25" customHeight="1">
      <c r="A16" s="263" t="s">
        <v>1</v>
      </c>
      <c r="B16" s="207" t="s">
        <v>19</v>
      </c>
      <c r="C16" s="264">
        <f aca="true" t="shared" si="2" ref="C16:T16">C17+C18+C19+C20+C21+C22+C23+C24+C25+C26+C27</f>
        <v>97</v>
      </c>
      <c r="D16" s="264">
        <f t="shared" si="2"/>
        <v>0</v>
      </c>
      <c r="E16" s="264">
        <f t="shared" si="2"/>
        <v>0</v>
      </c>
      <c r="F16" s="264">
        <f t="shared" si="2"/>
        <v>69</v>
      </c>
      <c r="G16" s="264">
        <f t="shared" si="2"/>
        <v>7</v>
      </c>
      <c r="H16" s="264">
        <f t="shared" si="2"/>
        <v>8</v>
      </c>
      <c r="I16" s="264">
        <f t="shared" si="2"/>
        <v>11</v>
      </c>
      <c r="J16" s="264">
        <f t="shared" si="2"/>
        <v>2</v>
      </c>
      <c r="K16" s="264">
        <f t="shared" si="2"/>
        <v>0</v>
      </c>
      <c r="L16" s="264">
        <f t="shared" si="2"/>
        <v>7</v>
      </c>
      <c r="M16" s="264">
        <f t="shared" si="2"/>
        <v>61</v>
      </c>
      <c r="N16" s="264">
        <f t="shared" si="2"/>
        <v>3</v>
      </c>
      <c r="O16" s="264">
        <f t="shared" si="2"/>
        <v>15</v>
      </c>
      <c r="P16" s="264">
        <f t="shared" si="2"/>
        <v>16</v>
      </c>
      <c r="Q16" s="264">
        <f t="shared" si="2"/>
        <v>41</v>
      </c>
      <c r="R16" s="264">
        <f t="shared" si="2"/>
        <v>6</v>
      </c>
      <c r="S16" s="264">
        <f t="shared" si="2"/>
        <v>8</v>
      </c>
      <c r="T16" s="264">
        <f t="shared" si="2"/>
        <v>42</v>
      </c>
      <c r="AL16" s="208"/>
    </row>
    <row r="17" spans="1:32" s="210" customFormat="1" ht="17.25" customHeight="1">
      <c r="A17" s="209">
        <v>1</v>
      </c>
      <c r="B17" s="77" t="s">
        <v>376</v>
      </c>
      <c r="C17" s="260">
        <f aca="true" t="shared" si="3" ref="C17:C27">D17+E17+F17+G17+H17+I17+J17</f>
        <v>8</v>
      </c>
      <c r="D17" s="261"/>
      <c r="E17" s="261"/>
      <c r="F17" s="265">
        <v>6</v>
      </c>
      <c r="G17" s="265">
        <v>1</v>
      </c>
      <c r="H17" s="265"/>
      <c r="I17" s="266"/>
      <c r="J17" s="266">
        <v>1</v>
      </c>
      <c r="K17" s="266"/>
      <c r="L17" s="266"/>
      <c r="M17" s="265">
        <v>4</v>
      </c>
      <c r="N17" s="265">
        <v>1</v>
      </c>
      <c r="O17" s="265"/>
      <c r="P17" s="265"/>
      <c r="Q17" s="265">
        <v>5</v>
      </c>
      <c r="R17" s="265"/>
      <c r="S17" s="265"/>
      <c r="T17" s="265">
        <v>3</v>
      </c>
      <c r="AF17" s="208" t="e">
        <f>(R17-D17)/D17</f>
        <v>#DIV/0!</v>
      </c>
    </row>
    <row r="18" spans="1:20" s="210" customFormat="1" ht="17.25" customHeight="1">
      <c r="A18" s="209">
        <v>2</v>
      </c>
      <c r="B18" s="77" t="s">
        <v>408</v>
      </c>
      <c r="C18" s="260">
        <f t="shared" si="3"/>
        <v>7</v>
      </c>
      <c r="D18" s="261"/>
      <c r="E18" s="261"/>
      <c r="F18" s="265">
        <v>6</v>
      </c>
      <c r="G18" s="265"/>
      <c r="H18" s="265"/>
      <c r="I18" s="266">
        <v>1</v>
      </c>
      <c r="J18" s="266"/>
      <c r="K18" s="266"/>
      <c r="L18" s="266"/>
      <c r="M18" s="265">
        <v>6</v>
      </c>
      <c r="N18" s="265"/>
      <c r="O18" s="265">
        <v>3</v>
      </c>
      <c r="P18" s="265"/>
      <c r="Q18" s="265">
        <v>3</v>
      </c>
      <c r="R18" s="265">
        <v>1</v>
      </c>
      <c r="S18" s="265"/>
      <c r="T18" s="265">
        <v>3</v>
      </c>
    </row>
    <row r="19" spans="1:20" s="210" customFormat="1" ht="17.25" customHeight="1">
      <c r="A19" s="209">
        <v>3</v>
      </c>
      <c r="B19" s="77" t="s">
        <v>379</v>
      </c>
      <c r="C19" s="260">
        <f t="shared" si="3"/>
        <v>14</v>
      </c>
      <c r="D19" s="261"/>
      <c r="E19" s="261"/>
      <c r="F19" s="265">
        <v>12</v>
      </c>
      <c r="G19" s="265">
        <v>1</v>
      </c>
      <c r="H19" s="265"/>
      <c r="I19" s="266">
        <v>1</v>
      </c>
      <c r="J19" s="266"/>
      <c r="K19" s="266"/>
      <c r="L19" s="266"/>
      <c r="M19" s="265">
        <v>9</v>
      </c>
      <c r="N19" s="265">
        <v>1</v>
      </c>
      <c r="O19" s="265"/>
      <c r="P19" s="265">
        <v>13</v>
      </c>
      <c r="Q19" s="265">
        <v>8</v>
      </c>
      <c r="R19" s="265">
        <v>1</v>
      </c>
      <c r="S19" s="265">
        <v>1</v>
      </c>
      <c r="T19" s="265">
        <v>4</v>
      </c>
    </row>
    <row r="20" spans="1:20" s="210" customFormat="1" ht="17.25" customHeight="1">
      <c r="A20" s="209">
        <v>4</v>
      </c>
      <c r="B20" s="77" t="s">
        <v>380</v>
      </c>
      <c r="C20" s="260">
        <f t="shared" si="3"/>
        <v>7</v>
      </c>
      <c r="D20" s="261"/>
      <c r="E20" s="261"/>
      <c r="F20" s="265">
        <v>3</v>
      </c>
      <c r="G20" s="265"/>
      <c r="H20" s="265">
        <v>1</v>
      </c>
      <c r="I20" s="266">
        <v>2</v>
      </c>
      <c r="J20" s="266">
        <v>1</v>
      </c>
      <c r="K20" s="266"/>
      <c r="L20" s="266"/>
      <c r="M20" s="265">
        <v>3</v>
      </c>
      <c r="N20" s="265"/>
      <c r="O20" s="265">
        <v>1</v>
      </c>
      <c r="P20" s="265"/>
      <c r="Q20" s="265">
        <v>2</v>
      </c>
      <c r="R20" s="265"/>
      <c r="S20" s="265">
        <v>1</v>
      </c>
      <c r="T20" s="265">
        <v>4</v>
      </c>
    </row>
    <row r="21" spans="1:39" s="210" customFormat="1" ht="17.25" customHeight="1">
      <c r="A21" s="209">
        <v>5</v>
      </c>
      <c r="B21" s="77" t="s">
        <v>381</v>
      </c>
      <c r="C21" s="260">
        <f t="shared" si="3"/>
        <v>8</v>
      </c>
      <c r="D21" s="261"/>
      <c r="E21" s="261"/>
      <c r="F21" s="265">
        <v>5</v>
      </c>
      <c r="G21" s="265">
        <v>1</v>
      </c>
      <c r="H21" s="265">
        <v>2</v>
      </c>
      <c r="I21" s="266"/>
      <c r="J21" s="266"/>
      <c r="K21" s="266"/>
      <c r="L21" s="266">
        <v>1</v>
      </c>
      <c r="M21" s="265">
        <v>6</v>
      </c>
      <c r="N21" s="265"/>
      <c r="O21" s="265"/>
      <c r="P21" s="265"/>
      <c r="Q21" s="265">
        <v>3</v>
      </c>
      <c r="R21" s="265"/>
      <c r="S21" s="265">
        <v>2</v>
      </c>
      <c r="T21" s="265">
        <v>3</v>
      </c>
      <c r="AJ21" s="210">
        <f>AI20-AI21</f>
        <v>0</v>
      </c>
      <c r="AK21" s="210">
        <v>1653</v>
      </c>
      <c r="AL21" s="210">
        <f>AI20-AK21</f>
        <v>-1653</v>
      </c>
      <c r="AM21" s="208" t="e">
        <f>AL21/AI20</f>
        <v>#DIV/0!</v>
      </c>
    </row>
    <row r="22" spans="1:39" s="210" customFormat="1" ht="17.25" customHeight="1">
      <c r="A22" s="209">
        <v>6</v>
      </c>
      <c r="B22" s="77" t="s">
        <v>382</v>
      </c>
      <c r="C22" s="260">
        <f t="shared" si="3"/>
        <v>10</v>
      </c>
      <c r="D22" s="261"/>
      <c r="E22" s="261"/>
      <c r="F22" s="265">
        <v>7</v>
      </c>
      <c r="G22" s="265"/>
      <c r="H22" s="265">
        <v>1</v>
      </c>
      <c r="I22" s="266">
        <v>2</v>
      </c>
      <c r="J22" s="266"/>
      <c r="K22" s="266"/>
      <c r="L22" s="266">
        <v>1</v>
      </c>
      <c r="M22" s="265">
        <v>8</v>
      </c>
      <c r="N22" s="265"/>
      <c r="O22" s="265">
        <v>2</v>
      </c>
      <c r="P22" s="265"/>
      <c r="Q22" s="265">
        <v>3</v>
      </c>
      <c r="R22" s="265"/>
      <c r="S22" s="265">
        <v>1</v>
      </c>
      <c r="T22" s="265">
        <v>6</v>
      </c>
      <c r="AM22" s="208" t="e">
        <f>AN20-AM21</f>
        <v>#DIV/0!</v>
      </c>
    </row>
    <row r="23" spans="1:20" s="210" customFormat="1" ht="17.25" customHeight="1">
      <c r="A23" s="209">
        <v>7</v>
      </c>
      <c r="B23" s="77" t="s">
        <v>387</v>
      </c>
      <c r="C23" s="260">
        <f t="shared" si="3"/>
        <v>7</v>
      </c>
      <c r="D23" s="261"/>
      <c r="E23" s="261"/>
      <c r="F23" s="265">
        <v>4</v>
      </c>
      <c r="G23" s="265">
        <v>1</v>
      </c>
      <c r="H23" s="265">
        <v>1</v>
      </c>
      <c r="I23" s="266">
        <v>1</v>
      </c>
      <c r="J23" s="266"/>
      <c r="K23" s="266"/>
      <c r="L23" s="266">
        <v>1</v>
      </c>
      <c r="M23" s="265">
        <v>3</v>
      </c>
      <c r="N23" s="265"/>
      <c r="O23" s="265">
        <v>1</v>
      </c>
      <c r="P23" s="265"/>
      <c r="Q23" s="265">
        <v>2</v>
      </c>
      <c r="R23" s="265"/>
      <c r="S23" s="265"/>
      <c r="T23" s="265">
        <v>5</v>
      </c>
    </row>
    <row r="24" spans="1:36" s="210" customFormat="1" ht="17.25" customHeight="1">
      <c r="A24" s="209">
        <v>8</v>
      </c>
      <c r="B24" s="77" t="s">
        <v>389</v>
      </c>
      <c r="C24" s="260">
        <f t="shared" si="3"/>
        <v>9</v>
      </c>
      <c r="D24" s="261"/>
      <c r="E24" s="261"/>
      <c r="F24" s="265">
        <v>6</v>
      </c>
      <c r="G24" s="265">
        <v>1</v>
      </c>
      <c r="H24" s="265">
        <v>1</v>
      </c>
      <c r="I24" s="266">
        <v>1</v>
      </c>
      <c r="J24" s="266"/>
      <c r="K24" s="266"/>
      <c r="L24" s="266">
        <v>1</v>
      </c>
      <c r="M24" s="265">
        <v>4</v>
      </c>
      <c r="N24" s="265"/>
      <c r="O24" s="265">
        <v>1</v>
      </c>
      <c r="P24" s="265"/>
      <c r="Q24" s="265">
        <v>2</v>
      </c>
      <c r="R24" s="265">
        <v>1</v>
      </c>
      <c r="S24" s="265">
        <v>2</v>
      </c>
      <c r="T24" s="265">
        <v>4</v>
      </c>
      <c r="AJ24" s="210">
        <f>AI23-AI24</f>
        <v>0</v>
      </c>
    </row>
    <row r="25" spans="1:36" s="210" customFormat="1" ht="17.25" customHeight="1">
      <c r="A25" s="209">
        <v>9</v>
      </c>
      <c r="B25" s="77" t="s">
        <v>390</v>
      </c>
      <c r="C25" s="260">
        <f t="shared" si="3"/>
        <v>11</v>
      </c>
      <c r="D25" s="261"/>
      <c r="E25" s="261"/>
      <c r="F25" s="265">
        <v>8</v>
      </c>
      <c r="G25" s="265"/>
      <c r="H25" s="265">
        <v>1</v>
      </c>
      <c r="I25" s="266">
        <v>2</v>
      </c>
      <c r="J25" s="266"/>
      <c r="K25" s="266"/>
      <c r="L25" s="266">
        <v>1</v>
      </c>
      <c r="M25" s="265">
        <v>8</v>
      </c>
      <c r="N25" s="265">
        <v>1</v>
      </c>
      <c r="O25" s="265">
        <v>1</v>
      </c>
      <c r="P25" s="265">
        <v>3</v>
      </c>
      <c r="Q25" s="265">
        <v>4</v>
      </c>
      <c r="R25" s="265">
        <v>1</v>
      </c>
      <c r="S25" s="265">
        <v>1</v>
      </c>
      <c r="T25" s="265">
        <v>5</v>
      </c>
      <c r="AJ25" s="208" t="e">
        <f>AI24/AI25</f>
        <v>#DIV/0!</v>
      </c>
    </row>
    <row r="26" spans="1:44" s="210" customFormat="1" ht="17.25" customHeight="1">
      <c r="A26" s="209">
        <v>10</v>
      </c>
      <c r="B26" s="77" t="s">
        <v>391</v>
      </c>
      <c r="C26" s="260">
        <f t="shared" si="3"/>
        <v>8</v>
      </c>
      <c r="D26" s="261"/>
      <c r="E26" s="261"/>
      <c r="F26" s="265">
        <v>6</v>
      </c>
      <c r="G26" s="265">
        <v>1</v>
      </c>
      <c r="H26" s="265"/>
      <c r="I26" s="266">
        <v>1</v>
      </c>
      <c r="J26" s="266"/>
      <c r="K26" s="266"/>
      <c r="L26" s="266">
        <v>1</v>
      </c>
      <c r="M26" s="265">
        <v>3</v>
      </c>
      <c r="N26" s="265"/>
      <c r="O26" s="265">
        <v>3</v>
      </c>
      <c r="P26" s="265"/>
      <c r="Q26" s="265">
        <v>4</v>
      </c>
      <c r="R26" s="265">
        <v>1</v>
      </c>
      <c r="S26" s="265"/>
      <c r="T26" s="265">
        <v>3</v>
      </c>
      <c r="AR26" s="208"/>
    </row>
    <row r="27" spans="1:20" s="210" customFormat="1" ht="17.25" customHeight="1">
      <c r="A27" s="209">
        <v>11</v>
      </c>
      <c r="B27" s="77" t="s">
        <v>393</v>
      </c>
      <c r="C27" s="260">
        <f t="shared" si="3"/>
        <v>8</v>
      </c>
      <c r="D27" s="261"/>
      <c r="E27" s="261"/>
      <c r="F27" s="265">
        <v>6</v>
      </c>
      <c r="G27" s="265">
        <v>1</v>
      </c>
      <c r="H27" s="265">
        <v>1</v>
      </c>
      <c r="I27" s="266"/>
      <c r="J27" s="266"/>
      <c r="K27" s="266"/>
      <c r="L27" s="266">
        <v>1</v>
      </c>
      <c r="M27" s="265">
        <v>7</v>
      </c>
      <c r="N27" s="265"/>
      <c r="O27" s="265">
        <v>3</v>
      </c>
      <c r="P27" s="265"/>
      <c r="Q27" s="265">
        <v>5</v>
      </c>
      <c r="R27" s="265">
        <v>1</v>
      </c>
      <c r="S27" s="265"/>
      <c r="T27" s="265">
        <v>2</v>
      </c>
    </row>
    <row r="28" spans="1:35" ht="6.75" customHeight="1">
      <c r="A28" s="217"/>
      <c r="B28" s="217"/>
      <c r="C28" s="217"/>
      <c r="D28" s="217"/>
      <c r="E28" s="217"/>
      <c r="F28" s="217"/>
      <c r="G28" s="217"/>
      <c r="H28" s="217"/>
      <c r="I28" s="217"/>
      <c r="J28" s="217"/>
      <c r="K28" s="217"/>
      <c r="L28" s="217"/>
      <c r="M28" s="217"/>
      <c r="N28" s="217"/>
      <c r="O28" s="217"/>
      <c r="P28" s="217"/>
      <c r="Q28" s="217"/>
      <c r="AG28" s="205" t="s">
        <v>395</v>
      </c>
      <c r="AI28" s="199">
        <f>82/88</f>
        <v>0.9318181818181818</v>
      </c>
    </row>
    <row r="29" spans="1:20" ht="15.75" customHeight="1">
      <c r="A29" s="211"/>
      <c r="B29" s="1048" t="s">
        <v>419</v>
      </c>
      <c r="C29" s="1048"/>
      <c r="D29" s="1048"/>
      <c r="E29" s="1048"/>
      <c r="F29" s="267"/>
      <c r="G29" s="267"/>
      <c r="H29" s="267"/>
      <c r="I29" s="267"/>
      <c r="J29" s="267"/>
      <c r="K29" s="267"/>
      <c r="L29" s="215"/>
      <c r="M29" s="1047" t="s">
        <v>432</v>
      </c>
      <c r="N29" s="1047"/>
      <c r="O29" s="1047"/>
      <c r="P29" s="1047"/>
      <c r="Q29" s="1047"/>
      <c r="R29" s="1047"/>
      <c r="S29" s="1047"/>
      <c r="T29" s="1047"/>
    </row>
    <row r="30" spans="1:20" ht="18.75" customHeight="1">
      <c r="A30" s="211"/>
      <c r="B30" s="1049" t="s">
        <v>249</v>
      </c>
      <c r="C30" s="1049"/>
      <c r="D30" s="1049"/>
      <c r="E30" s="1049"/>
      <c r="F30" s="214"/>
      <c r="G30" s="214"/>
      <c r="H30" s="214"/>
      <c r="I30" s="214"/>
      <c r="J30" s="214"/>
      <c r="K30" s="214"/>
      <c r="L30" s="215"/>
      <c r="M30" s="1052" t="s">
        <v>250</v>
      </c>
      <c r="N30" s="1052"/>
      <c r="O30" s="1052"/>
      <c r="P30" s="1052"/>
      <c r="Q30" s="1052"/>
      <c r="R30" s="1052"/>
      <c r="S30" s="1052"/>
      <c r="T30" s="1052"/>
    </row>
    <row r="31" spans="1:20" ht="18.75">
      <c r="A31" s="217"/>
      <c r="B31" s="1004"/>
      <c r="C31" s="1004"/>
      <c r="D31" s="1004"/>
      <c r="E31" s="1004"/>
      <c r="F31" s="218"/>
      <c r="G31" s="218"/>
      <c r="H31" s="218"/>
      <c r="I31" s="218"/>
      <c r="J31" s="218"/>
      <c r="K31" s="218"/>
      <c r="L31" s="218"/>
      <c r="M31" s="1005"/>
      <c r="N31" s="1005"/>
      <c r="O31" s="1005"/>
      <c r="P31" s="1005"/>
      <c r="Q31" s="1005"/>
      <c r="R31" s="1005"/>
      <c r="S31" s="1005"/>
      <c r="T31" s="1005"/>
    </row>
    <row r="32" spans="1:20" ht="18.75">
      <c r="A32" s="217"/>
      <c r="B32" s="218"/>
      <c r="C32" s="218"/>
      <c r="D32" s="218"/>
      <c r="E32" s="218"/>
      <c r="F32" s="218"/>
      <c r="G32" s="218"/>
      <c r="H32" s="218"/>
      <c r="I32" s="218"/>
      <c r="J32" s="218"/>
      <c r="K32" s="218"/>
      <c r="L32" s="218"/>
      <c r="M32" s="218"/>
      <c r="N32" s="218"/>
      <c r="O32" s="218"/>
      <c r="P32" s="218"/>
      <c r="Q32" s="218"/>
      <c r="R32" s="215"/>
      <c r="S32" s="215"/>
      <c r="T32" s="215"/>
    </row>
    <row r="33" spans="2:20" ht="18">
      <c r="B33" s="1031" t="s">
        <v>398</v>
      </c>
      <c r="C33" s="1031"/>
      <c r="D33" s="1031"/>
      <c r="E33" s="1031"/>
      <c r="F33" s="1031"/>
      <c r="G33" s="268"/>
      <c r="H33" s="268"/>
      <c r="I33" s="268"/>
      <c r="J33" s="268"/>
      <c r="K33" s="268"/>
      <c r="L33" s="268"/>
      <c r="M33" s="268"/>
      <c r="N33" s="1031" t="s">
        <v>398</v>
      </c>
      <c r="O33" s="1031"/>
      <c r="P33" s="1031"/>
      <c r="Q33" s="1031"/>
      <c r="R33" s="1031"/>
      <c r="S33" s="1031"/>
      <c r="T33" s="215"/>
    </row>
    <row r="34" spans="2:20" ht="18">
      <c r="B34" s="215"/>
      <c r="C34" s="215"/>
      <c r="D34" s="215"/>
      <c r="E34" s="215"/>
      <c r="F34" s="215"/>
      <c r="G34" s="215"/>
      <c r="H34" s="215"/>
      <c r="I34" s="215"/>
      <c r="J34" s="215"/>
      <c r="K34" s="215"/>
      <c r="L34" s="215"/>
      <c r="M34" s="215"/>
      <c r="N34" s="215"/>
      <c r="O34" s="215"/>
      <c r="P34" s="215"/>
      <c r="Q34" s="215"/>
      <c r="R34" s="215"/>
      <c r="S34" s="215"/>
      <c r="T34" s="215"/>
    </row>
    <row r="35" spans="2:20" ht="18.75">
      <c r="B35" s="877" t="s">
        <v>351</v>
      </c>
      <c r="C35" s="877"/>
      <c r="D35" s="877"/>
      <c r="E35" s="877"/>
      <c r="F35" s="219"/>
      <c r="G35" s="219"/>
      <c r="H35" s="219"/>
      <c r="I35" s="191"/>
      <c r="J35" s="191"/>
      <c r="K35" s="191"/>
      <c r="L35" s="191"/>
      <c r="M35" s="878" t="s">
        <v>352</v>
      </c>
      <c r="N35" s="878"/>
      <c r="O35" s="878"/>
      <c r="P35" s="878"/>
      <c r="Q35" s="878"/>
      <c r="R35" s="878"/>
      <c r="S35" s="878"/>
      <c r="T35" s="878"/>
    </row>
    <row r="36" spans="2:20" ht="18.75">
      <c r="B36" s="101"/>
      <c r="C36" s="101"/>
      <c r="D36" s="101"/>
      <c r="E36" s="101"/>
      <c r="F36" s="219"/>
      <c r="G36" s="219"/>
      <c r="H36" s="219"/>
      <c r="I36" s="191"/>
      <c r="J36" s="191"/>
      <c r="K36" s="191"/>
      <c r="L36" s="191"/>
      <c r="M36" s="102"/>
      <c r="N36" s="102"/>
      <c r="O36" s="102"/>
      <c r="P36" s="102"/>
      <c r="Q36" s="102"/>
      <c r="R36" s="102"/>
      <c r="S36" s="102"/>
      <c r="T36" s="102"/>
    </row>
    <row r="37" spans="2:20" ht="18.75">
      <c r="B37" s="101"/>
      <c r="C37" s="101"/>
      <c r="D37" s="101"/>
      <c r="E37" s="101"/>
      <c r="F37" s="219"/>
      <c r="G37" s="219"/>
      <c r="H37" s="219"/>
      <c r="I37" s="191"/>
      <c r="J37" s="191"/>
      <c r="K37" s="191"/>
      <c r="L37" s="191"/>
      <c r="M37" s="102"/>
      <c r="N37" s="102"/>
      <c r="O37" s="102"/>
      <c r="P37" s="102"/>
      <c r="Q37" s="102"/>
      <c r="R37" s="102"/>
      <c r="S37" s="102"/>
      <c r="T37" s="102"/>
    </row>
    <row r="38" s="270" customFormat="1" ht="15" hidden="1">
      <c r="A38" s="269" t="s">
        <v>225</v>
      </c>
    </row>
    <row r="39" spans="2:8" s="271" customFormat="1" ht="15" hidden="1">
      <c r="B39" s="272" t="s">
        <v>277</v>
      </c>
      <c r="C39" s="272"/>
      <c r="D39" s="272"/>
      <c r="E39" s="272"/>
      <c r="F39" s="272"/>
      <c r="G39" s="272"/>
      <c r="H39" s="272"/>
    </row>
    <row r="40" spans="2:8" s="273" customFormat="1" ht="15" hidden="1">
      <c r="B40" s="272" t="s">
        <v>278</v>
      </c>
      <c r="C40" s="198"/>
      <c r="D40" s="198"/>
      <c r="E40" s="198"/>
      <c r="F40" s="198"/>
      <c r="G40" s="198"/>
      <c r="H40" s="198"/>
    </row>
    <row r="41" ht="12.75" hidden="1"/>
    <row r="42" ht="12.75" hidden="1"/>
    <row r="43" ht="12.75" hidden="1"/>
    <row r="44" ht="12.75" hidden="1"/>
    <row r="45" ht="12.75" hidden="1"/>
  </sheetData>
  <sheetProtection/>
  <mergeCells count="48">
    <mergeCell ref="H8:I8"/>
    <mergeCell ref="I9:I10"/>
    <mergeCell ref="T8:T10"/>
    <mergeCell ref="S8:S10"/>
    <mergeCell ref="F8:G8"/>
    <mergeCell ref="K8:M9"/>
    <mergeCell ref="J8:J10"/>
    <mergeCell ref="H9:H10"/>
    <mergeCell ref="P4:T4"/>
    <mergeCell ref="N8:P9"/>
    <mergeCell ref="E1:N1"/>
    <mergeCell ref="Q8:Q10"/>
    <mergeCell ref="R8:R10"/>
    <mergeCell ref="E3:N3"/>
    <mergeCell ref="K6:T7"/>
    <mergeCell ref="D8:E8"/>
    <mergeCell ref="D9:D10"/>
    <mergeCell ref="D7:J7"/>
    <mergeCell ref="M31:T31"/>
    <mergeCell ref="A1:C1"/>
    <mergeCell ref="A3:C3"/>
    <mergeCell ref="A4:C4"/>
    <mergeCell ref="E2:N2"/>
    <mergeCell ref="A2:D2"/>
    <mergeCell ref="D4:N4"/>
    <mergeCell ref="P1:T1"/>
    <mergeCell ref="P2:T2"/>
    <mergeCell ref="P3:T3"/>
    <mergeCell ref="P5:T5"/>
    <mergeCell ref="D6:J6"/>
    <mergeCell ref="M35:T35"/>
    <mergeCell ref="M29:T29"/>
    <mergeCell ref="B35:E35"/>
    <mergeCell ref="B29:E29"/>
    <mergeCell ref="B30:E30"/>
    <mergeCell ref="B31:E31"/>
    <mergeCell ref="A12:B12"/>
    <mergeCell ref="M30:T30"/>
    <mergeCell ref="A13:B13"/>
    <mergeCell ref="B33:F33"/>
    <mergeCell ref="N33:S33"/>
    <mergeCell ref="A14:B14"/>
    <mergeCell ref="G9:G10"/>
    <mergeCell ref="C6:C10"/>
    <mergeCell ref="E9:E10"/>
    <mergeCell ref="A11:B11"/>
    <mergeCell ref="F9:F10"/>
    <mergeCell ref="A6:B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86" customWidth="1"/>
    <col min="2" max="2" width="26.875" style="286" customWidth="1"/>
    <col min="3" max="3" width="11.625" style="242" customWidth="1"/>
    <col min="4" max="7" width="9.00390625" style="242" customWidth="1"/>
    <col min="8" max="9" width="10.125" style="242" customWidth="1"/>
    <col min="10" max="12" width="9.00390625" style="242" customWidth="1"/>
    <col min="13"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36" customHeight="1">
      <c r="A1" s="1075" t="s">
        <v>279</v>
      </c>
      <c r="B1" s="1075"/>
      <c r="C1" s="1075"/>
      <c r="D1" s="1078" t="s">
        <v>471</v>
      </c>
      <c r="E1" s="1078"/>
      <c r="F1" s="1078"/>
      <c r="G1" s="1078"/>
      <c r="H1" s="1078"/>
      <c r="I1" s="1078"/>
      <c r="J1" s="1079" t="s">
        <v>472</v>
      </c>
      <c r="K1" s="1080"/>
      <c r="L1" s="1080"/>
    </row>
    <row r="2" spans="1:12" ht="34.5" customHeight="1">
      <c r="A2" s="1081" t="s">
        <v>433</v>
      </c>
      <c r="B2" s="1081"/>
      <c r="C2" s="1081"/>
      <c r="D2" s="1078"/>
      <c r="E2" s="1078"/>
      <c r="F2" s="1078"/>
      <c r="G2" s="1078"/>
      <c r="H2" s="1078"/>
      <c r="I2" s="1078"/>
      <c r="J2" s="1082" t="s">
        <v>473</v>
      </c>
      <c r="K2" s="1083"/>
      <c r="L2" s="1083"/>
    </row>
    <row r="3" spans="1:12" ht="15" customHeight="1">
      <c r="A3" s="274" t="s">
        <v>363</v>
      </c>
      <c r="B3" s="183"/>
      <c r="C3" s="1084"/>
      <c r="D3" s="1084"/>
      <c r="E3" s="1084"/>
      <c r="F3" s="1084"/>
      <c r="G3" s="1084"/>
      <c r="H3" s="1084"/>
      <c r="I3" s="1084"/>
      <c r="J3" s="1076"/>
      <c r="K3" s="1077"/>
      <c r="L3" s="1077"/>
    </row>
    <row r="4" spans="1:12" ht="15.75" customHeight="1">
      <c r="A4" s="275"/>
      <c r="B4" s="275"/>
      <c r="C4" s="276"/>
      <c r="D4" s="276"/>
      <c r="E4" s="179"/>
      <c r="F4" s="179"/>
      <c r="G4" s="179"/>
      <c r="H4" s="277"/>
      <c r="I4" s="277"/>
      <c r="J4" s="1072" t="s">
        <v>280</v>
      </c>
      <c r="K4" s="1072"/>
      <c r="L4" s="1072"/>
    </row>
    <row r="5" spans="1:12" s="278" customFormat="1" ht="28.5" customHeight="1">
      <c r="A5" s="1086" t="s">
        <v>72</v>
      </c>
      <c r="B5" s="1086"/>
      <c r="C5" s="996" t="s">
        <v>38</v>
      </c>
      <c r="D5" s="996" t="s">
        <v>281</v>
      </c>
      <c r="E5" s="996"/>
      <c r="F5" s="996"/>
      <c r="G5" s="996"/>
      <c r="H5" s="996" t="s">
        <v>282</v>
      </c>
      <c r="I5" s="996"/>
      <c r="J5" s="996" t="s">
        <v>283</v>
      </c>
      <c r="K5" s="996"/>
      <c r="L5" s="996"/>
    </row>
    <row r="6" spans="1:13" s="278" customFormat="1" ht="80.25" customHeight="1">
      <c r="A6" s="1086"/>
      <c r="B6" s="1086"/>
      <c r="C6" s="996"/>
      <c r="D6" s="224" t="s">
        <v>284</v>
      </c>
      <c r="E6" s="224" t="s">
        <v>285</v>
      </c>
      <c r="F6" s="224" t="s">
        <v>434</v>
      </c>
      <c r="G6" s="224" t="s">
        <v>286</v>
      </c>
      <c r="H6" s="224" t="s">
        <v>287</v>
      </c>
      <c r="I6" s="224" t="s">
        <v>288</v>
      </c>
      <c r="J6" s="224" t="s">
        <v>289</v>
      </c>
      <c r="K6" s="224" t="s">
        <v>290</v>
      </c>
      <c r="L6" s="224" t="s">
        <v>291</v>
      </c>
      <c r="M6" s="279"/>
    </row>
    <row r="7" spans="1:12" s="280" customFormat="1" ht="16.5" customHeight="1">
      <c r="A7" s="1073" t="s">
        <v>6</v>
      </c>
      <c r="B7" s="1073"/>
      <c r="C7" s="230">
        <v>1</v>
      </c>
      <c r="D7" s="230">
        <v>2</v>
      </c>
      <c r="E7" s="230">
        <v>3</v>
      </c>
      <c r="F7" s="230">
        <v>4</v>
      </c>
      <c r="G7" s="230">
        <v>5</v>
      </c>
      <c r="H7" s="230">
        <v>6</v>
      </c>
      <c r="I7" s="230">
        <v>7</v>
      </c>
      <c r="J7" s="230">
        <v>8</v>
      </c>
      <c r="K7" s="230">
        <v>9</v>
      </c>
      <c r="L7" s="230">
        <v>10</v>
      </c>
    </row>
    <row r="8" spans="1:12" s="280" customFormat="1" ht="16.5" customHeight="1">
      <c r="A8" s="1089" t="s">
        <v>431</v>
      </c>
      <c r="B8" s="1090"/>
      <c r="C8" s="232">
        <f aca="true" t="shared" si="0" ref="C8:L8">C10-C9</f>
        <v>-3</v>
      </c>
      <c r="D8" s="232">
        <f t="shared" si="0"/>
        <v>-1</v>
      </c>
      <c r="E8" s="232">
        <f t="shared" si="0"/>
        <v>0</v>
      </c>
      <c r="F8" s="232">
        <f t="shared" si="0"/>
        <v>0</v>
      </c>
      <c r="G8" s="232">
        <f t="shared" si="0"/>
        <v>-2</v>
      </c>
      <c r="H8" s="232">
        <f t="shared" si="0"/>
        <v>-2</v>
      </c>
      <c r="I8" s="232">
        <f t="shared" si="0"/>
        <v>0</v>
      </c>
      <c r="J8" s="232">
        <f t="shared" si="0"/>
        <v>-2</v>
      </c>
      <c r="K8" s="232">
        <f t="shared" si="0"/>
        <v>-1</v>
      </c>
      <c r="L8" s="232">
        <f t="shared" si="0"/>
        <v>0</v>
      </c>
    </row>
    <row r="9" spans="1:12" s="280" customFormat="1" ht="16.5" customHeight="1">
      <c r="A9" s="1087" t="s">
        <v>407</v>
      </c>
      <c r="B9" s="1088"/>
      <c r="C9" s="233">
        <v>9</v>
      </c>
      <c r="D9" s="233">
        <v>2</v>
      </c>
      <c r="E9" s="233">
        <v>2</v>
      </c>
      <c r="F9" s="233">
        <v>0</v>
      </c>
      <c r="G9" s="233">
        <v>5</v>
      </c>
      <c r="H9" s="233">
        <v>8</v>
      </c>
      <c r="I9" s="233">
        <v>0</v>
      </c>
      <c r="J9" s="233">
        <v>8</v>
      </c>
      <c r="K9" s="233">
        <v>1</v>
      </c>
      <c r="L9" s="233">
        <v>0</v>
      </c>
    </row>
    <row r="10" spans="1:12" s="280" customFormat="1" ht="16.5" customHeight="1">
      <c r="A10" s="1074" t="s">
        <v>276</v>
      </c>
      <c r="B10" s="1074"/>
      <c r="C10" s="235">
        <f aca="true" t="shared" si="1" ref="C10:L10">C11+C12</f>
        <v>6</v>
      </c>
      <c r="D10" s="235">
        <f t="shared" si="1"/>
        <v>1</v>
      </c>
      <c r="E10" s="235">
        <f t="shared" si="1"/>
        <v>2</v>
      </c>
      <c r="F10" s="235">
        <f t="shared" si="1"/>
        <v>0</v>
      </c>
      <c r="G10" s="235">
        <f t="shared" si="1"/>
        <v>3</v>
      </c>
      <c r="H10" s="235">
        <f t="shared" si="1"/>
        <v>6</v>
      </c>
      <c r="I10" s="235">
        <f t="shared" si="1"/>
        <v>0</v>
      </c>
      <c r="J10" s="235">
        <f t="shared" si="1"/>
        <v>6</v>
      </c>
      <c r="K10" s="235">
        <f t="shared" si="1"/>
        <v>0</v>
      </c>
      <c r="L10" s="235">
        <f t="shared" si="1"/>
        <v>0</v>
      </c>
    </row>
    <row r="11" spans="1:12" s="280" customFormat="1" ht="16.5" customHeight="1">
      <c r="A11" s="206" t="s">
        <v>0</v>
      </c>
      <c r="B11" s="207" t="s">
        <v>292</v>
      </c>
      <c r="C11" s="281">
        <f>D11+E11+F11+G11</f>
        <v>3</v>
      </c>
      <c r="D11" s="240">
        <v>1</v>
      </c>
      <c r="E11" s="240">
        <v>0</v>
      </c>
      <c r="F11" s="240">
        <v>0</v>
      </c>
      <c r="G11" s="240">
        <v>2</v>
      </c>
      <c r="H11" s="240">
        <v>3</v>
      </c>
      <c r="I11" s="240">
        <v>0</v>
      </c>
      <c r="J11" s="282">
        <v>3</v>
      </c>
      <c r="K11" s="282">
        <v>0</v>
      </c>
      <c r="L11" s="282">
        <v>0</v>
      </c>
    </row>
    <row r="12" spans="1:12" s="280" customFormat="1" ht="16.5" customHeight="1">
      <c r="A12" s="206" t="s">
        <v>1</v>
      </c>
      <c r="B12" s="207" t="s">
        <v>19</v>
      </c>
      <c r="C12" s="235">
        <f aca="true" t="shared" si="2" ref="C12:L12">C13+C14+C15+C16+C17+C18+C19+C20+C21+C22+C23</f>
        <v>3</v>
      </c>
      <c r="D12" s="235">
        <f t="shared" si="2"/>
        <v>0</v>
      </c>
      <c r="E12" s="235">
        <f t="shared" si="2"/>
        <v>2</v>
      </c>
      <c r="F12" s="235">
        <f t="shared" si="2"/>
        <v>0</v>
      </c>
      <c r="G12" s="235">
        <f t="shared" si="2"/>
        <v>1</v>
      </c>
      <c r="H12" s="235">
        <f t="shared" si="2"/>
        <v>3</v>
      </c>
      <c r="I12" s="235">
        <f t="shared" si="2"/>
        <v>0</v>
      </c>
      <c r="J12" s="235">
        <f t="shared" si="2"/>
        <v>3</v>
      </c>
      <c r="K12" s="235">
        <f t="shared" si="2"/>
        <v>0</v>
      </c>
      <c r="L12" s="235">
        <f t="shared" si="2"/>
        <v>0</v>
      </c>
    </row>
    <row r="13" spans="1:32" s="280" customFormat="1" ht="16.5" customHeight="1">
      <c r="A13" s="283">
        <v>1</v>
      </c>
      <c r="B13" s="77" t="s">
        <v>376</v>
      </c>
      <c r="C13" s="281">
        <f aca="true" t="shared" si="3" ref="C13:C23">D13+E13+F13+G13</f>
        <v>0</v>
      </c>
      <c r="D13" s="240">
        <v>0</v>
      </c>
      <c r="E13" s="240">
        <v>0</v>
      </c>
      <c r="F13" s="240">
        <v>0</v>
      </c>
      <c r="G13" s="240">
        <v>0</v>
      </c>
      <c r="H13" s="240">
        <v>0</v>
      </c>
      <c r="I13" s="240">
        <v>0</v>
      </c>
      <c r="J13" s="282">
        <v>0</v>
      </c>
      <c r="K13" s="282">
        <v>0</v>
      </c>
      <c r="L13" s="282">
        <v>0</v>
      </c>
      <c r="AF13" s="280" t="s">
        <v>375</v>
      </c>
    </row>
    <row r="14" spans="1:37" s="280" customFormat="1" ht="16.5" customHeight="1">
      <c r="A14" s="283">
        <v>2</v>
      </c>
      <c r="B14" s="77" t="s">
        <v>408</v>
      </c>
      <c r="C14" s="281">
        <f t="shared" si="3"/>
        <v>0</v>
      </c>
      <c r="D14" s="237">
        <v>0</v>
      </c>
      <c r="E14" s="240">
        <v>0</v>
      </c>
      <c r="F14" s="240">
        <v>0</v>
      </c>
      <c r="G14" s="240">
        <v>0</v>
      </c>
      <c r="H14" s="240">
        <v>0</v>
      </c>
      <c r="I14" s="240">
        <v>0</v>
      </c>
      <c r="J14" s="282">
        <v>0</v>
      </c>
      <c r="K14" s="282">
        <v>0</v>
      </c>
      <c r="L14" s="282">
        <v>0</v>
      </c>
      <c r="AK14" s="208"/>
    </row>
    <row r="15" spans="1:13" s="280" customFormat="1" ht="16.5" customHeight="1">
      <c r="A15" s="283">
        <v>3</v>
      </c>
      <c r="B15" s="77" t="s">
        <v>379</v>
      </c>
      <c r="C15" s="281">
        <f t="shared" si="3"/>
        <v>0</v>
      </c>
      <c r="D15" s="240">
        <v>0</v>
      </c>
      <c r="E15" s="240">
        <v>0</v>
      </c>
      <c r="F15" s="240">
        <v>0</v>
      </c>
      <c r="G15" s="240">
        <v>0</v>
      </c>
      <c r="H15" s="284">
        <v>0</v>
      </c>
      <c r="I15" s="284">
        <v>0</v>
      </c>
      <c r="J15" s="285">
        <v>0</v>
      </c>
      <c r="K15" s="282">
        <v>0</v>
      </c>
      <c r="L15" s="282">
        <v>0</v>
      </c>
      <c r="M15" s="187"/>
    </row>
    <row r="16" spans="1:38" s="280" customFormat="1" ht="16.5" customHeight="1">
      <c r="A16" s="283">
        <v>4</v>
      </c>
      <c r="B16" s="77" t="s">
        <v>380</v>
      </c>
      <c r="C16" s="281">
        <f t="shared" si="3"/>
        <v>0</v>
      </c>
      <c r="D16" s="240">
        <v>0</v>
      </c>
      <c r="E16" s="240">
        <v>0</v>
      </c>
      <c r="F16" s="240">
        <v>0</v>
      </c>
      <c r="G16" s="240">
        <v>0</v>
      </c>
      <c r="H16" s="284">
        <v>0</v>
      </c>
      <c r="I16" s="284">
        <v>0</v>
      </c>
      <c r="J16" s="285">
        <v>0</v>
      </c>
      <c r="K16" s="282">
        <v>0</v>
      </c>
      <c r="L16" s="282">
        <v>0</v>
      </c>
      <c r="M16" s="187"/>
      <c r="AL16" s="208"/>
    </row>
    <row r="17" spans="1:32" s="280" customFormat="1" ht="16.5" customHeight="1">
      <c r="A17" s="283">
        <v>5</v>
      </c>
      <c r="B17" s="77" t="s">
        <v>435</v>
      </c>
      <c r="C17" s="281">
        <f t="shared" si="3"/>
        <v>1</v>
      </c>
      <c r="D17" s="240">
        <v>0</v>
      </c>
      <c r="E17" s="240">
        <v>0</v>
      </c>
      <c r="F17" s="240">
        <v>0</v>
      </c>
      <c r="G17" s="240">
        <v>1</v>
      </c>
      <c r="H17" s="240">
        <v>1</v>
      </c>
      <c r="I17" s="240">
        <v>0</v>
      </c>
      <c r="J17" s="282">
        <v>1</v>
      </c>
      <c r="K17" s="282">
        <v>0</v>
      </c>
      <c r="L17" s="282">
        <v>0</v>
      </c>
      <c r="AF17" s="208" t="s">
        <v>378</v>
      </c>
    </row>
    <row r="18" spans="1:12" s="280" customFormat="1" ht="16.5" customHeight="1">
      <c r="A18" s="283">
        <v>6</v>
      </c>
      <c r="B18" s="77" t="s">
        <v>382</v>
      </c>
      <c r="C18" s="281">
        <f t="shared" si="3"/>
        <v>1</v>
      </c>
      <c r="D18" s="240">
        <v>0</v>
      </c>
      <c r="E18" s="240">
        <v>1</v>
      </c>
      <c r="F18" s="240">
        <v>0</v>
      </c>
      <c r="G18" s="240">
        <v>0</v>
      </c>
      <c r="H18" s="240">
        <v>1</v>
      </c>
      <c r="I18" s="240">
        <v>0</v>
      </c>
      <c r="J18" s="282">
        <v>1</v>
      </c>
      <c r="K18" s="282">
        <v>0</v>
      </c>
      <c r="L18" s="282">
        <v>0</v>
      </c>
    </row>
    <row r="19" spans="1:12" s="280" customFormat="1" ht="16.5" customHeight="1">
      <c r="A19" s="283">
        <v>7</v>
      </c>
      <c r="B19" s="77" t="s">
        <v>387</v>
      </c>
      <c r="C19" s="281">
        <f t="shared" si="3"/>
        <v>0</v>
      </c>
      <c r="D19" s="240">
        <v>0</v>
      </c>
      <c r="E19" s="240">
        <v>0</v>
      </c>
      <c r="F19" s="240">
        <v>0</v>
      </c>
      <c r="G19" s="240">
        <v>0</v>
      </c>
      <c r="H19" s="240">
        <v>0</v>
      </c>
      <c r="I19" s="240">
        <v>0</v>
      </c>
      <c r="J19" s="282">
        <v>0</v>
      </c>
      <c r="K19" s="282">
        <v>0</v>
      </c>
      <c r="L19" s="282">
        <v>0</v>
      </c>
    </row>
    <row r="20" spans="1:12" s="280" customFormat="1" ht="16.5" customHeight="1">
      <c r="A20" s="283">
        <v>8</v>
      </c>
      <c r="B20" s="77" t="s">
        <v>389</v>
      </c>
      <c r="C20" s="281">
        <f t="shared" si="3"/>
        <v>0</v>
      </c>
      <c r="D20" s="240">
        <v>0</v>
      </c>
      <c r="E20" s="240">
        <v>0</v>
      </c>
      <c r="F20" s="240">
        <v>0</v>
      </c>
      <c r="G20" s="240">
        <v>0</v>
      </c>
      <c r="H20" s="240">
        <v>0</v>
      </c>
      <c r="I20" s="240">
        <v>0</v>
      </c>
      <c r="J20" s="282">
        <v>0</v>
      </c>
      <c r="K20" s="282">
        <v>0</v>
      </c>
      <c r="L20" s="282">
        <v>0</v>
      </c>
    </row>
    <row r="21" spans="1:39" s="280" customFormat="1" ht="16.5" customHeight="1">
      <c r="A21" s="283">
        <v>9</v>
      </c>
      <c r="B21" s="77" t="s">
        <v>390</v>
      </c>
      <c r="C21" s="281">
        <f t="shared" si="3"/>
        <v>0</v>
      </c>
      <c r="D21" s="240">
        <v>0</v>
      </c>
      <c r="E21" s="240">
        <v>0</v>
      </c>
      <c r="F21" s="240">
        <v>0</v>
      </c>
      <c r="G21" s="240">
        <v>0</v>
      </c>
      <c r="H21" s="240">
        <v>0</v>
      </c>
      <c r="I21" s="240">
        <v>0</v>
      </c>
      <c r="J21" s="282">
        <v>0</v>
      </c>
      <c r="K21" s="282">
        <v>0</v>
      </c>
      <c r="L21" s="282">
        <v>0</v>
      </c>
      <c r="AJ21" s="280" t="s">
        <v>383</v>
      </c>
      <c r="AK21" s="280" t="s">
        <v>384</v>
      </c>
      <c r="AL21" s="280" t="s">
        <v>385</v>
      </c>
      <c r="AM21" s="208" t="s">
        <v>386</v>
      </c>
    </row>
    <row r="22" spans="1:39" s="280" customFormat="1" ht="16.5" customHeight="1">
      <c r="A22" s="283">
        <v>10</v>
      </c>
      <c r="B22" s="77" t="s">
        <v>391</v>
      </c>
      <c r="C22" s="281">
        <f t="shared" si="3"/>
        <v>1</v>
      </c>
      <c r="D22" s="240">
        <v>0</v>
      </c>
      <c r="E22" s="240">
        <v>1</v>
      </c>
      <c r="F22" s="240">
        <v>0</v>
      </c>
      <c r="G22" s="240">
        <v>0</v>
      </c>
      <c r="H22" s="240">
        <v>1</v>
      </c>
      <c r="I22" s="240">
        <v>0</v>
      </c>
      <c r="J22" s="282">
        <v>1</v>
      </c>
      <c r="K22" s="282">
        <v>0</v>
      </c>
      <c r="L22" s="282">
        <v>0</v>
      </c>
      <c r="AM22" s="208" t="s">
        <v>388</v>
      </c>
    </row>
    <row r="23" spans="1:12" s="280" customFormat="1" ht="16.5" customHeight="1">
      <c r="A23" s="283">
        <v>11</v>
      </c>
      <c r="B23" s="77" t="s">
        <v>393</v>
      </c>
      <c r="C23" s="281">
        <f t="shared" si="3"/>
        <v>0</v>
      </c>
      <c r="D23" s="240">
        <v>0</v>
      </c>
      <c r="E23" s="240">
        <v>0</v>
      </c>
      <c r="F23" s="240">
        <v>0</v>
      </c>
      <c r="G23" s="240">
        <v>0</v>
      </c>
      <c r="H23" s="240">
        <v>0</v>
      </c>
      <c r="I23" s="240">
        <v>0</v>
      </c>
      <c r="J23" s="282">
        <v>0</v>
      </c>
      <c r="K23" s="282">
        <v>0</v>
      </c>
      <c r="L23" s="282">
        <v>0</v>
      </c>
    </row>
    <row r="24" ht="9" customHeight="1">
      <c r="AJ24" s="242" t="s">
        <v>383</v>
      </c>
    </row>
    <row r="25" spans="1:36" ht="15.75" customHeight="1">
      <c r="A25" s="994" t="s">
        <v>436</v>
      </c>
      <c r="B25" s="994"/>
      <c r="C25" s="994"/>
      <c r="D25" s="994"/>
      <c r="E25" s="191"/>
      <c r="F25" s="1001" t="s">
        <v>394</v>
      </c>
      <c r="G25" s="1001"/>
      <c r="H25" s="1001"/>
      <c r="I25" s="1001"/>
      <c r="J25" s="1001"/>
      <c r="K25" s="1001"/>
      <c r="L25" s="1001"/>
      <c r="AJ25" s="199" t="s">
        <v>392</v>
      </c>
    </row>
    <row r="26" spans="1:44" ht="15" customHeight="1">
      <c r="A26" s="1007" t="s">
        <v>249</v>
      </c>
      <c r="B26" s="1007"/>
      <c r="C26" s="1007"/>
      <c r="D26" s="1007"/>
      <c r="E26" s="192"/>
      <c r="F26" s="1010" t="s">
        <v>250</v>
      </c>
      <c r="G26" s="1010"/>
      <c r="H26" s="1010"/>
      <c r="I26" s="1010"/>
      <c r="J26" s="1010"/>
      <c r="K26" s="1010"/>
      <c r="L26" s="1010"/>
      <c r="AR26" s="199"/>
    </row>
    <row r="27" spans="1:12" s="179" customFormat="1" ht="18.75">
      <c r="A27" s="1004"/>
      <c r="B27" s="1004"/>
      <c r="C27" s="1004"/>
      <c r="D27" s="1004"/>
      <c r="E27" s="191"/>
      <c r="F27" s="1005"/>
      <c r="G27" s="1005"/>
      <c r="H27" s="1005"/>
      <c r="I27" s="1005"/>
      <c r="J27" s="1005"/>
      <c r="K27" s="1005"/>
      <c r="L27" s="1005"/>
    </row>
    <row r="28" spans="1:35" ht="18">
      <c r="A28" s="196"/>
      <c r="B28" s="196"/>
      <c r="C28" s="191"/>
      <c r="D28" s="191"/>
      <c r="E28" s="191"/>
      <c r="F28" s="191"/>
      <c r="G28" s="191"/>
      <c r="H28" s="191"/>
      <c r="I28" s="191"/>
      <c r="J28" s="191"/>
      <c r="K28" s="191"/>
      <c r="L28" s="191"/>
      <c r="AG28" s="242" t="s">
        <v>395</v>
      </c>
      <c r="AI28" s="199">
        <f>82/88</f>
        <v>0.9318181818181818</v>
      </c>
    </row>
    <row r="29" spans="1:12" ht="18">
      <c r="A29" s="196"/>
      <c r="B29" s="1085" t="s">
        <v>398</v>
      </c>
      <c r="C29" s="1085"/>
      <c r="D29" s="191"/>
      <c r="E29" s="191"/>
      <c r="F29" s="191"/>
      <c r="G29" s="191"/>
      <c r="H29" s="1085" t="s">
        <v>398</v>
      </c>
      <c r="I29" s="1085"/>
      <c r="J29" s="1085"/>
      <c r="K29" s="191"/>
      <c r="L29" s="191"/>
    </row>
    <row r="30" spans="1:12" ht="13.5" customHeight="1">
      <c r="A30" s="196"/>
      <c r="B30" s="196"/>
      <c r="C30" s="191"/>
      <c r="D30" s="191"/>
      <c r="E30" s="191"/>
      <c r="F30" s="191"/>
      <c r="G30" s="191"/>
      <c r="H30" s="191"/>
      <c r="I30" s="191"/>
      <c r="J30" s="191"/>
      <c r="K30" s="191"/>
      <c r="L30" s="191"/>
    </row>
    <row r="31" spans="1:12" ht="13.5" customHeight="1" hidden="1">
      <c r="A31" s="196"/>
      <c r="B31" s="196"/>
      <c r="C31" s="191"/>
      <c r="D31" s="191"/>
      <c r="E31" s="191"/>
      <c r="F31" s="191"/>
      <c r="G31" s="191"/>
      <c r="H31" s="191"/>
      <c r="I31" s="191"/>
      <c r="J31" s="191"/>
      <c r="K31" s="191"/>
      <c r="L31" s="191"/>
    </row>
    <row r="32" spans="1:12" s="193" customFormat="1" ht="19.5" hidden="1">
      <c r="A32" s="287" t="s">
        <v>293</v>
      </c>
      <c r="B32" s="194"/>
      <c r="C32" s="195"/>
      <c r="D32" s="195"/>
      <c r="E32" s="195"/>
      <c r="F32" s="195"/>
      <c r="G32" s="195"/>
      <c r="H32" s="195"/>
      <c r="I32" s="195"/>
      <c r="J32" s="195"/>
      <c r="K32" s="195"/>
      <c r="L32" s="195"/>
    </row>
    <row r="33" spans="1:12" s="220" customFormat="1" ht="18.75" hidden="1">
      <c r="A33" s="246"/>
      <c r="B33" s="288" t="s">
        <v>294</v>
      </c>
      <c r="C33" s="288"/>
      <c r="D33" s="288"/>
      <c r="E33" s="245"/>
      <c r="F33" s="245"/>
      <c r="G33" s="245"/>
      <c r="H33" s="245"/>
      <c r="I33" s="245"/>
      <c r="J33" s="245"/>
      <c r="K33" s="245"/>
      <c r="L33" s="245"/>
    </row>
    <row r="34" spans="1:12" s="220" customFormat="1" ht="18.75" hidden="1">
      <c r="A34" s="246"/>
      <c r="B34" s="288" t="s">
        <v>295</v>
      </c>
      <c r="C34" s="288"/>
      <c r="D34" s="288"/>
      <c r="E34" s="288"/>
      <c r="F34" s="245"/>
      <c r="G34" s="245"/>
      <c r="H34" s="245"/>
      <c r="I34" s="245"/>
      <c r="J34" s="245"/>
      <c r="K34" s="245"/>
      <c r="L34" s="245"/>
    </row>
    <row r="35" spans="1:12" s="220" customFormat="1" ht="18.75" hidden="1">
      <c r="A35" s="246"/>
      <c r="B35" s="245" t="s">
        <v>296</v>
      </c>
      <c r="C35" s="245"/>
      <c r="D35" s="245"/>
      <c r="E35" s="245"/>
      <c r="F35" s="245"/>
      <c r="G35" s="245"/>
      <c r="H35" s="245"/>
      <c r="I35" s="245"/>
      <c r="J35" s="245"/>
      <c r="K35" s="245"/>
      <c r="L35" s="245"/>
    </row>
    <row r="36" spans="1:12" ht="18">
      <c r="A36" s="196"/>
      <c r="B36" s="196"/>
      <c r="C36" s="191"/>
      <c r="D36" s="191"/>
      <c r="E36" s="191"/>
      <c r="F36" s="191"/>
      <c r="G36" s="191"/>
      <c r="H36" s="191"/>
      <c r="I36" s="191"/>
      <c r="J36" s="191"/>
      <c r="K36" s="191"/>
      <c r="L36" s="191"/>
    </row>
    <row r="37" spans="1:13" ht="18.75">
      <c r="A37" s="877" t="s">
        <v>351</v>
      </c>
      <c r="B37" s="877"/>
      <c r="C37" s="877"/>
      <c r="D37" s="877"/>
      <c r="E37" s="219"/>
      <c r="F37" s="878" t="s">
        <v>352</v>
      </c>
      <c r="G37" s="878"/>
      <c r="H37" s="878"/>
      <c r="I37" s="878"/>
      <c r="J37" s="878"/>
      <c r="K37" s="878"/>
      <c r="L37" s="878"/>
      <c r="M37" s="136"/>
    </row>
    <row r="38" spans="1:12" ht="18">
      <c r="A38" s="196"/>
      <c r="B38" s="196"/>
      <c r="C38" s="191"/>
      <c r="D38" s="191"/>
      <c r="E38" s="191"/>
      <c r="F38" s="191"/>
      <c r="G38" s="191"/>
      <c r="H38" s="191"/>
      <c r="I38" s="191"/>
      <c r="J38" s="191"/>
      <c r="K38" s="191"/>
      <c r="L38" s="191"/>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42" customWidth="1"/>
    <col min="2" max="2" width="20.875" style="242" customWidth="1"/>
    <col min="3" max="3" width="11.875" style="242" customWidth="1"/>
    <col min="4" max="4" width="9.875" style="242" customWidth="1"/>
    <col min="5" max="5" width="9.375" style="242" customWidth="1"/>
    <col min="6" max="6" width="9.625" style="242" customWidth="1"/>
    <col min="7" max="7" width="10.125" style="242" customWidth="1"/>
    <col min="8" max="9" width="10.625" style="242" customWidth="1"/>
    <col min="10" max="10" width="12.50390625" style="242" customWidth="1"/>
    <col min="11" max="11" width="8.875" style="242" customWidth="1"/>
    <col min="12" max="12" width="10.625" style="314" customWidth="1"/>
    <col min="13" max="13" width="7.375" style="242" customWidth="1"/>
    <col min="14"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24" customHeight="1">
      <c r="A1" s="1098" t="s">
        <v>297</v>
      </c>
      <c r="B1" s="1098"/>
      <c r="C1" s="1098"/>
      <c r="D1" s="1078" t="s">
        <v>474</v>
      </c>
      <c r="E1" s="1078"/>
      <c r="F1" s="1078"/>
      <c r="G1" s="1078"/>
      <c r="H1" s="1078"/>
      <c r="I1" s="179"/>
      <c r="J1" s="180" t="s">
        <v>468</v>
      </c>
      <c r="K1" s="289"/>
      <c r="L1" s="289"/>
    </row>
    <row r="2" spans="1:12" ht="15.75" customHeight="1">
      <c r="A2" s="1102" t="s">
        <v>409</v>
      </c>
      <c r="B2" s="1102"/>
      <c r="C2" s="1102"/>
      <c r="D2" s="1078"/>
      <c r="E2" s="1078"/>
      <c r="F2" s="1078"/>
      <c r="G2" s="1078"/>
      <c r="H2" s="1078"/>
      <c r="I2" s="179"/>
      <c r="J2" s="290" t="s">
        <v>410</v>
      </c>
      <c r="K2" s="290"/>
      <c r="L2" s="290"/>
    </row>
    <row r="3" spans="1:12" ht="18.75" customHeight="1">
      <c r="A3" s="1020" t="s">
        <v>361</v>
      </c>
      <c r="B3" s="1020"/>
      <c r="C3" s="1020"/>
      <c r="D3" s="176"/>
      <c r="E3" s="176"/>
      <c r="F3" s="176"/>
      <c r="G3" s="176"/>
      <c r="H3" s="176"/>
      <c r="I3" s="179"/>
      <c r="J3" s="183" t="s">
        <v>467</v>
      </c>
      <c r="K3" s="183"/>
      <c r="L3" s="183"/>
    </row>
    <row r="4" spans="1:12" ht="15.75" customHeight="1">
      <c r="A4" s="1099" t="s">
        <v>437</v>
      </c>
      <c r="B4" s="1099"/>
      <c r="C4" s="1099"/>
      <c r="D4" s="1097"/>
      <c r="E4" s="1097"/>
      <c r="F4" s="1097"/>
      <c r="G4" s="1097"/>
      <c r="H4" s="1097"/>
      <c r="I4" s="179"/>
      <c r="J4" s="291" t="s">
        <v>402</v>
      </c>
      <c r="K4" s="291"/>
      <c r="L4" s="291"/>
    </row>
    <row r="5" spans="1:12" ht="15.75">
      <c r="A5" s="1103"/>
      <c r="B5" s="1103"/>
      <c r="C5" s="175"/>
      <c r="D5" s="179"/>
      <c r="E5" s="179"/>
      <c r="F5" s="179"/>
      <c r="G5" s="179"/>
      <c r="H5" s="292"/>
      <c r="I5" s="1095" t="s">
        <v>438</v>
      </c>
      <c r="J5" s="1095"/>
      <c r="K5" s="1095"/>
      <c r="L5" s="1095"/>
    </row>
    <row r="6" spans="1:12" ht="18.75" customHeight="1">
      <c r="A6" s="1012" t="s">
        <v>72</v>
      </c>
      <c r="B6" s="1013"/>
      <c r="C6" s="1091" t="s">
        <v>298</v>
      </c>
      <c r="D6" s="1008" t="s">
        <v>299</v>
      </c>
      <c r="E6" s="1096"/>
      <c r="F6" s="1009"/>
      <c r="G6" s="1008" t="s">
        <v>300</v>
      </c>
      <c r="H6" s="1096"/>
      <c r="I6" s="1096"/>
      <c r="J6" s="1096"/>
      <c r="K6" s="1096"/>
      <c r="L6" s="1009"/>
    </row>
    <row r="7" spans="1:12" ht="15.75" customHeight="1">
      <c r="A7" s="1014"/>
      <c r="B7" s="1015"/>
      <c r="C7" s="1092"/>
      <c r="D7" s="1008" t="s">
        <v>7</v>
      </c>
      <c r="E7" s="1096"/>
      <c r="F7" s="1009"/>
      <c r="G7" s="1091" t="s">
        <v>37</v>
      </c>
      <c r="H7" s="1008" t="s">
        <v>7</v>
      </c>
      <c r="I7" s="1096"/>
      <c r="J7" s="1096"/>
      <c r="K7" s="1096"/>
      <c r="L7" s="1009"/>
    </row>
    <row r="8" spans="1:12" ht="14.25" customHeight="1">
      <c r="A8" s="1014"/>
      <c r="B8" s="1015"/>
      <c r="C8" s="1092"/>
      <c r="D8" s="1091" t="s">
        <v>301</v>
      </c>
      <c r="E8" s="1091" t="s">
        <v>302</v>
      </c>
      <c r="F8" s="1091" t="s">
        <v>303</v>
      </c>
      <c r="G8" s="1092"/>
      <c r="H8" s="1091" t="s">
        <v>304</v>
      </c>
      <c r="I8" s="1091" t="s">
        <v>305</v>
      </c>
      <c r="J8" s="1091" t="s">
        <v>306</v>
      </c>
      <c r="K8" s="1091" t="s">
        <v>307</v>
      </c>
      <c r="L8" s="1091" t="s">
        <v>308</v>
      </c>
    </row>
    <row r="9" spans="1:12" ht="77.25" customHeight="1">
      <c r="A9" s="1016"/>
      <c r="B9" s="1017"/>
      <c r="C9" s="1093"/>
      <c r="D9" s="1093"/>
      <c r="E9" s="1093"/>
      <c r="F9" s="1093"/>
      <c r="G9" s="1093"/>
      <c r="H9" s="1093"/>
      <c r="I9" s="1093"/>
      <c r="J9" s="1093"/>
      <c r="K9" s="1093"/>
      <c r="L9" s="1093"/>
    </row>
    <row r="10" spans="1:12" s="280" customFormat="1" ht="16.5" customHeight="1">
      <c r="A10" s="1104" t="s">
        <v>6</v>
      </c>
      <c r="B10" s="1105"/>
      <c r="C10" s="229">
        <v>1</v>
      </c>
      <c r="D10" s="229">
        <v>2</v>
      </c>
      <c r="E10" s="229">
        <v>3</v>
      </c>
      <c r="F10" s="229">
        <v>4</v>
      </c>
      <c r="G10" s="229">
        <v>5</v>
      </c>
      <c r="H10" s="229">
        <v>6</v>
      </c>
      <c r="I10" s="229">
        <v>7</v>
      </c>
      <c r="J10" s="229">
        <v>8</v>
      </c>
      <c r="K10" s="230" t="s">
        <v>78</v>
      </c>
      <c r="L10" s="230" t="s">
        <v>101</v>
      </c>
    </row>
    <row r="11" spans="1:12" s="280" customFormat="1" ht="16.5" customHeight="1">
      <c r="A11" s="1108" t="s">
        <v>406</v>
      </c>
      <c r="B11" s="1109"/>
      <c r="C11" s="232">
        <f aca="true" t="shared" si="0" ref="C11:L11">C13-C12</f>
        <v>-8</v>
      </c>
      <c r="D11" s="232">
        <f t="shared" si="0"/>
        <v>0</v>
      </c>
      <c r="E11" s="232">
        <f t="shared" si="0"/>
        <v>-1</v>
      </c>
      <c r="F11" s="232">
        <f t="shared" si="0"/>
        <v>-7</v>
      </c>
      <c r="G11" s="232">
        <f t="shared" si="0"/>
        <v>-6</v>
      </c>
      <c r="H11" s="232">
        <f t="shared" si="0"/>
        <v>0</v>
      </c>
      <c r="I11" s="232">
        <f t="shared" si="0"/>
        <v>0</v>
      </c>
      <c r="J11" s="232">
        <f t="shared" si="0"/>
        <v>0</v>
      </c>
      <c r="K11" s="232">
        <f t="shared" si="0"/>
        <v>-6</v>
      </c>
      <c r="L11" s="232">
        <f t="shared" si="0"/>
        <v>0</v>
      </c>
    </row>
    <row r="12" spans="1:12" s="280" customFormat="1" ht="16.5" customHeight="1">
      <c r="A12" s="1106" t="s">
        <v>407</v>
      </c>
      <c r="B12" s="1107"/>
      <c r="C12" s="233">
        <v>12</v>
      </c>
      <c r="D12" s="233">
        <v>0</v>
      </c>
      <c r="E12" s="233">
        <v>1</v>
      </c>
      <c r="F12" s="233">
        <v>11</v>
      </c>
      <c r="G12" s="233">
        <v>10</v>
      </c>
      <c r="H12" s="233">
        <v>0</v>
      </c>
      <c r="I12" s="233">
        <v>0</v>
      </c>
      <c r="J12" s="233">
        <v>0</v>
      </c>
      <c r="K12" s="233">
        <v>6</v>
      </c>
      <c r="L12" s="233">
        <v>4</v>
      </c>
    </row>
    <row r="13" spans="1:32" s="280" customFormat="1" ht="16.5" customHeight="1">
      <c r="A13" s="1100" t="s">
        <v>37</v>
      </c>
      <c r="B13" s="1101"/>
      <c r="C13" s="235">
        <f>C14+C15</f>
        <v>4</v>
      </c>
      <c r="D13" s="235">
        <f>D14+D15</f>
        <v>0</v>
      </c>
      <c r="E13" s="235">
        <f>E14+E15</f>
        <v>0</v>
      </c>
      <c r="F13" s="235">
        <f>F14+F15</f>
        <v>4</v>
      </c>
      <c r="G13" s="235">
        <f aca="true" t="shared" si="1" ref="G13:G26">H13+I13+J13+K13+L13</f>
        <v>4</v>
      </c>
      <c r="H13" s="235">
        <f>H14+H15</f>
        <v>0</v>
      </c>
      <c r="I13" s="235">
        <f>I14+I15</f>
        <v>0</v>
      </c>
      <c r="J13" s="235">
        <f>J14+J15</f>
        <v>0</v>
      </c>
      <c r="K13" s="235">
        <f>K14+K15</f>
        <v>0</v>
      </c>
      <c r="L13" s="235">
        <f>L14+L15</f>
        <v>4</v>
      </c>
      <c r="AF13" s="280" t="s">
        <v>375</v>
      </c>
    </row>
    <row r="14" spans="1:37" s="280" customFormat="1" ht="16.5" customHeight="1">
      <c r="A14" s="283" t="s">
        <v>0</v>
      </c>
      <c r="B14" s="207" t="s">
        <v>227</v>
      </c>
      <c r="C14" s="235">
        <f>D14+E14+F14</f>
        <v>0</v>
      </c>
      <c r="D14" s="281">
        <f>D15+D16</f>
        <v>0</v>
      </c>
      <c r="E14" s="240">
        <v>0</v>
      </c>
      <c r="F14" s="240">
        <v>0</v>
      </c>
      <c r="G14" s="235">
        <f t="shared" si="1"/>
        <v>0</v>
      </c>
      <c r="H14" s="293">
        <v>0</v>
      </c>
      <c r="I14" s="293">
        <v>0</v>
      </c>
      <c r="J14" s="282">
        <v>0</v>
      </c>
      <c r="K14" s="282">
        <v>0</v>
      </c>
      <c r="L14" s="282">
        <v>0</v>
      </c>
      <c r="AK14" s="208"/>
    </row>
    <row r="15" spans="1:13" s="280" customFormat="1" ht="16.5" customHeight="1">
      <c r="A15" s="209" t="s">
        <v>1</v>
      </c>
      <c r="B15" s="207" t="s">
        <v>19</v>
      </c>
      <c r="C15" s="235">
        <f>C16+C17+C18+C19+C20+C21+C22+C23+C24+C25+C26</f>
        <v>4</v>
      </c>
      <c r="D15" s="235">
        <f>D16+D17+D18+D19+D20+D21+D22+D23+D24+D25+D26</f>
        <v>0</v>
      </c>
      <c r="E15" s="235">
        <f>E16+E17+E18+E19+E20+E21+E22+E23+E24+E25+E26</f>
        <v>0</v>
      </c>
      <c r="F15" s="235">
        <f>F16+F17+F18+F19+F20+F21+F22+F23+F24+F25+F26</f>
        <v>4</v>
      </c>
      <c r="G15" s="235">
        <f t="shared" si="1"/>
        <v>4</v>
      </c>
      <c r="H15" s="235">
        <f>H16+H17+H18+H19+H20+H21+H22+H23+H24+H25+H26</f>
        <v>0</v>
      </c>
      <c r="I15" s="235">
        <f>I16+I17+I18+I19+I20+I21+I22+I23+I24+I25+I26</f>
        <v>0</v>
      </c>
      <c r="J15" s="235">
        <f>J16+J17+J18+J19+J20+J21+J22+J23+J24+J25+J26</f>
        <v>0</v>
      </c>
      <c r="K15" s="235">
        <f>K16+K17+K18+K19+K20+K21+K22+K23+K24+K25+K26</f>
        <v>0</v>
      </c>
      <c r="L15" s="235">
        <f>L16+L17+L18+L19+L20+L21+L22+L23+L24+L25+L26</f>
        <v>4</v>
      </c>
      <c r="M15" s="294"/>
    </row>
    <row r="16" spans="1:38" s="280" customFormat="1" ht="15.75" customHeight="1">
      <c r="A16" s="209">
        <v>1</v>
      </c>
      <c r="B16" s="77" t="s">
        <v>376</v>
      </c>
      <c r="C16" s="235">
        <f aca="true" t="shared" si="2" ref="C16:C26">D16+E16+F16</f>
        <v>0</v>
      </c>
      <c r="D16" s="237">
        <v>0</v>
      </c>
      <c r="E16" s="237">
        <v>0</v>
      </c>
      <c r="F16" s="237">
        <v>0</v>
      </c>
      <c r="G16" s="235">
        <f t="shared" si="1"/>
        <v>0</v>
      </c>
      <c r="H16" s="237">
        <v>0</v>
      </c>
      <c r="I16" s="237">
        <v>0</v>
      </c>
      <c r="J16" s="295">
        <v>0</v>
      </c>
      <c r="K16" s="295">
        <v>0</v>
      </c>
      <c r="L16" s="295">
        <v>0</v>
      </c>
      <c r="M16" s="294"/>
      <c r="AL16" s="208"/>
    </row>
    <row r="17" spans="1:32" s="280" customFormat="1" ht="15.75" customHeight="1">
      <c r="A17" s="209">
        <v>2</v>
      </c>
      <c r="B17" s="77" t="s">
        <v>377</v>
      </c>
      <c r="C17" s="235">
        <f t="shared" si="2"/>
        <v>1</v>
      </c>
      <c r="D17" s="240">
        <v>0</v>
      </c>
      <c r="E17" s="240">
        <v>0</v>
      </c>
      <c r="F17" s="240">
        <v>1</v>
      </c>
      <c r="G17" s="235">
        <f t="shared" si="1"/>
        <v>1</v>
      </c>
      <c r="H17" s="240">
        <v>0</v>
      </c>
      <c r="I17" s="240">
        <v>0</v>
      </c>
      <c r="J17" s="282">
        <v>0</v>
      </c>
      <c r="K17" s="282">
        <v>0</v>
      </c>
      <c r="L17" s="282">
        <v>1</v>
      </c>
      <c r="M17" s="294"/>
      <c r="AF17" s="208" t="s">
        <v>378</v>
      </c>
    </row>
    <row r="18" spans="1:14" s="280" customFormat="1" ht="15.75" customHeight="1">
      <c r="A18" s="209">
        <v>3</v>
      </c>
      <c r="B18" s="77" t="s">
        <v>379</v>
      </c>
      <c r="C18" s="235">
        <f t="shared" si="2"/>
        <v>0</v>
      </c>
      <c r="D18" s="284">
        <v>0</v>
      </c>
      <c r="E18" s="284">
        <v>0</v>
      </c>
      <c r="F18" s="284">
        <v>0</v>
      </c>
      <c r="G18" s="235">
        <f t="shared" si="1"/>
        <v>0</v>
      </c>
      <c r="H18" s="284">
        <v>0</v>
      </c>
      <c r="I18" s="284">
        <v>0</v>
      </c>
      <c r="J18" s="285">
        <v>0</v>
      </c>
      <c r="K18" s="285">
        <v>0</v>
      </c>
      <c r="L18" s="285">
        <v>0</v>
      </c>
      <c r="M18" s="294"/>
      <c r="N18" s="187"/>
    </row>
    <row r="19" spans="1:13" s="280" customFormat="1" ht="15.75" customHeight="1">
      <c r="A19" s="209">
        <v>4</v>
      </c>
      <c r="B19" s="77" t="s">
        <v>380</v>
      </c>
      <c r="C19" s="235">
        <f t="shared" si="2"/>
        <v>0</v>
      </c>
      <c r="D19" s="284">
        <v>0</v>
      </c>
      <c r="E19" s="284">
        <v>0</v>
      </c>
      <c r="F19" s="284">
        <v>0</v>
      </c>
      <c r="G19" s="235">
        <f t="shared" si="1"/>
        <v>0</v>
      </c>
      <c r="H19" s="284">
        <v>0</v>
      </c>
      <c r="I19" s="284">
        <v>0</v>
      </c>
      <c r="J19" s="285">
        <v>0</v>
      </c>
      <c r="K19" s="285">
        <v>0</v>
      </c>
      <c r="L19" s="285">
        <v>0</v>
      </c>
      <c r="M19" s="294"/>
    </row>
    <row r="20" spans="1:13" s="280" customFormat="1" ht="15.75" customHeight="1">
      <c r="A20" s="209">
        <v>5</v>
      </c>
      <c r="B20" s="77" t="s">
        <v>381</v>
      </c>
      <c r="C20" s="235">
        <f t="shared" si="2"/>
        <v>1</v>
      </c>
      <c r="D20" s="240">
        <v>0</v>
      </c>
      <c r="E20" s="240">
        <v>0</v>
      </c>
      <c r="F20" s="240">
        <v>1</v>
      </c>
      <c r="G20" s="235">
        <f t="shared" si="1"/>
        <v>1</v>
      </c>
      <c r="H20" s="240">
        <v>0</v>
      </c>
      <c r="I20" s="240">
        <v>0</v>
      </c>
      <c r="J20" s="282">
        <v>0</v>
      </c>
      <c r="K20" s="282">
        <v>0</v>
      </c>
      <c r="L20" s="296">
        <v>1</v>
      </c>
      <c r="M20" s="294"/>
    </row>
    <row r="21" spans="1:39" s="280" customFormat="1" ht="15.75" customHeight="1">
      <c r="A21" s="209">
        <v>6</v>
      </c>
      <c r="B21" s="77" t="s">
        <v>382</v>
      </c>
      <c r="C21" s="235">
        <f t="shared" si="2"/>
        <v>0</v>
      </c>
      <c r="D21" s="240">
        <v>0</v>
      </c>
      <c r="E21" s="240">
        <v>0</v>
      </c>
      <c r="F21" s="240">
        <v>0</v>
      </c>
      <c r="G21" s="235">
        <f t="shared" si="1"/>
        <v>0</v>
      </c>
      <c r="H21" s="240">
        <v>0</v>
      </c>
      <c r="I21" s="240">
        <v>0</v>
      </c>
      <c r="J21" s="282">
        <v>0</v>
      </c>
      <c r="K21" s="282">
        <v>0</v>
      </c>
      <c r="L21" s="282">
        <v>0</v>
      </c>
      <c r="M21" s="294"/>
      <c r="AJ21" s="280" t="s">
        <v>383</v>
      </c>
      <c r="AK21" s="280" t="s">
        <v>384</v>
      </c>
      <c r="AL21" s="280" t="s">
        <v>385</v>
      </c>
      <c r="AM21" s="208" t="s">
        <v>386</v>
      </c>
    </row>
    <row r="22" spans="1:39" s="280" customFormat="1" ht="15.75" customHeight="1">
      <c r="A22" s="209">
        <v>7</v>
      </c>
      <c r="B22" s="77" t="s">
        <v>387</v>
      </c>
      <c r="C22" s="235">
        <f t="shared" si="2"/>
        <v>0</v>
      </c>
      <c r="D22" s="240">
        <v>0</v>
      </c>
      <c r="E22" s="240">
        <v>0</v>
      </c>
      <c r="F22" s="240">
        <v>0</v>
      </c>
      <c r="G22" s="235">
        <f t="shared" si="1"/>
        <v>0</v>
      </c>
      <c r="H22" s="240">
        <v>0</v>
      </c>
      <c r="I22" s="240">
        <v>0</v>
      </c>
      <c r="J22" s="282">
        <v>0</v>
      </c>
      <c r="K22" s="282">
        <v>0</v>
      </c>
      <c r="L22" s="282">
        <v>0</v>
      </c>
      <c r="M22" s="294"/>
      <c r="N22" s="187"/>
      <c r="AM22" s="208" t="s">
        <v>388</v>
      </c>
    </row>
    <row r="23" spans="1:13" s="280" customFormat="1" ht="15.75" customHeight="1">
      <c r="A23" s="209">
        <v>8</v>
      </c>
      <c r="B23" s="77" t="s">
        <v>389</v>
      </c>
      <c r="C23" s="235">
        <f t="shared" si="2"/>
        <v>1</v>
      </c>
      <c r="D23" s="240">
        <v>0</v>
      </c>
      <c r="E23" s="240">
        <v>0</v>
      </c>
      <c r="F23" s="240">
        <v>1</v>
      </c>
      <c r="G23" s="235">
        <f t="shared" si="1"/>
        <v>1</v>
      </c>
      <c r="H23" s="240">
        <v>0</v>
      </c>
      <c r="I23" s="240">
        <v>0</v>
      </c>
      <c r="J23" s="282">
        <v>0</v>
      </c>
      <c r="K23" s="282">
        <v>0</v>
      </c>
      <c r="L23" s="285">
        <v>1</v>
      </c>
      <c r="M23" s="294"/>
    </row>
    <row r="24" spans="1:36" s="280" customFormat="1" ht="15.75" customHeight="1">
      <c r="A24" s="209">
        <v>9</v>
      </c>
      <c r="B24" s="77" t="s">
        <v>390</v>
      </c>
      <c r="C24" s="235">
        <f t="shared" si="2"/>
        <v>0</v>
      </c>
      <c r="D24" s="240">
        <v>0</v>
      </c>
      <c r="E24" s="240">
        <v>0</v>
      </c>
      <c r="F24" s="240">
        <v>0</v>
      </c>
      <c r="G24" s="235">
        <f t="shared" si="1"/>
        <v>0</v>
      </c>
      <c r="H24" s="240">
        <v>0</v>
      </c>
      <c r="I24" s="240">
        <v>0</v>
      </c>
      <c r="J24" s="282">
        <v>0</v>
      </c>
      <c r="K24" s="282">
        <v>0</v>
      </c>
      <c r="L24" s="282">
        <v>0</v>
      </c>
      <c r="M24" s="294"/>
      <c r="AJ24" s="280" t="s">
        <v>383</v>
      </c>
    </row>
    <row r="25" spans="1:36" s="280" customFormat="1" ht="15.75" customHeight="1">
      <c r="A25" s="209">
        <v>10</v>
      </c>
      <c r="B25" s="77" t="s">
        <v>391</v>
      </c>
      <c r="C25" s="235">
        <f t="shared" si="2"/>
        <v>1</v>
      </c>
      <c r="D25" s="240">
        <v>0</v>
      </c>
      <c r="E25" s="240">
        <v>0</v>
      </c>
      <c r="F25" s="240">
        <v>1</v>
      </c>
      <c r="G25" s="235">
        <f t="shared" si="1"/>
        <v>1</v>
      </c>
      <c r="H25" s="240">
        <v>0</v>
      </c>
      <c r="I25" s="240">
        <v>0</v>
      </c>
      <c r="J25" s="282">
        <v>0</v>
      </c>
      <c r="K25" s="282">
        <v>0</v>
      </c>
      <c r="L25" s="282">
        <v>1</v>
      </c>
      <c r="M25" s="294"/>
      <c r="AJ25" s="208" t="s">
        <v>392</v>
      </c>
    </row>
    <row r="26" spans="1:44" s="280" customFormat="1" ht="15.75" customHeight="1">
      <c r="A26" s="209">
        <v>11</v>
      </c>
      <c r="B26" s="77" t="s">
        <v>393</v>
      </c>
      <c r="C26" s="235">
        <f t="shared" si="2"/>
        <v>0</v>
      </c>
      <c r="D26" s="240">
        <v>0</v>
      </c>
      <c r="E26" s="240">
        <v>0</v>
      </c>
      <c r="F26" s="240">
        <v>0</v>
      </c>
      <c r="G26" s="235">
        <f t="shared" si="1"/>
        <v>0</v>
      </c>
      <c r="H26" s="240">
        <v>0</v>
      </c>
      <c r="I26" s="240">
        <v>0</v>
      </c>
      <c r="J26" s="282">
        <v>0</v>
      </c>
      <c r="K26" s="282">
        <v>0</v>
      </c>
      <c r="L26" s="282">
        <v>0</v>
      </c>
      <c r="AR26" s="208"/>
    </row>
    <row r="27" spans="1:12" s="280" customFormat="1" ht="8.25" customHeight="1">
      <c r="A27" s="297"/>
      <c r="B27" s="298"/>
      <c r="C27" s="299"/>
      <c r="D27" s="299"/>
      <c r="E27" s="299"/>
      <c r="F27" s="299"/>
      <c r="G27" s="299"/>
      <c r="H27" s="300"/>
      <c r="I27" s="300"/>
      <c r="J27" s="301"/>
      <c r="K27" s="301"/>
      <c r="L27" s="302"/>
    </row>
    <row r="28" spans="1:35" ht="15.75" customHeight="1">
      <c r="A28" s="994" t="s">
        <v>394</v>
      </c>
      <c r="B28" s="994"/>
      <c r="C28" s="994"/>
      <c r="D28" s="994"/>
      <c r="E28" s="994"/>
      <c r="F28" s="191"/>
      <c r="G28" s="190"/>
      <c r="H28" s="303" t="s">
        <v>439</v>
      </c>
      <c r="I28" s="304"/>
      <c r="J28" s="304"/>
      <c r="K28" s="304"/>
      <c r="L28" s="304"/>
      <c r="AG28" s="242" t="s">
        <v>395</v>
      </c>
      <c r="AI28" s="199">
        <f>82/88</f>
        <v>0.9318181818181818</v>
      </c>
    </row>
    <row r="29" spans="1:12" ht="15" customHeight="1">
      <c r="A29" s="1007" t="s">
        <v>4</v>
      </c>
      <c r="B29" s="1007"/>
      <c r="C29" s="1007"/>
      <c r="D29" s="1007"/>
      <c r="E29" s="1007"/>
      <c r="F29" s="191"/>
      <c r="G29" s="192"/>
      <c r="H29" s="1010" t="s">
        <v>250</v>
      </c>
      <c r="I29" s="1010"/>
      <c r="J29" s="1010"/>
      <c r="K29" s="1010"/>
      <c r="L29" s="1010"/>
    </row>
    <row r="30" spans="1:14" s="179" customFormat="1" ht="18.75">
      <c r="A30" s="1004"/>
      <c r="B30" s="1004"/>
      <c r="C30" s="1004"/>
      <c r="D30" s="1004"/>
      <c r="E30" s="1004"/>
      <c r="F30" s="305"/>
      <c r="G30" s="191"/>
      <c r="H30" s="1005"/>
      <c r="I30" s="1005"/>
      <c r="J30" s="1005"/>
      <c r="K30" s="1005"/>
      <c r="L30" s="1005"/>
      <c r="M30" s="306"/>
      <c r="N30" s="306"/>
    </row>
    <row r="31" spans="1:12" ht="18">
      <c r="A31" s="191"/>
      <c r="B31" s="191"/>
      <c r="C31" s="191"/>
      <c r="D31" s="191"/>
      <c r="E31" s="191"/>
      <c r="F31" s="191"/>
      <c r="G31" s="191"/>
      <c r="H31" s="191"/>
      <c r="I31" s="191"/>
      <c r="J31" s="191"/>
      <c r="K31" s="191"/>
      <c r="L31" s="307"/>
    </row>
    <row r="32" spans="1:12" ht="18">
      <c r="A32" s="191"/>
      <c r="B32" s="1085" t="s">
        <v>398</v>
      </c>
      <c r="C32" s="1085"/>
      <c r="D32" s="1085"/>
      <c r="E32" s="1085"/>
      <c r="F32" s="191"/>
      <c r="G32" s="191"/>
      <c r="H32" s="191"/>
      <c r="I32" s="1085" t="s">
        <v>398</v>
      </c>
      <c r="J32" s="1085"/>
      <c r="K32" s="1085"/>
      <c r="L32" s="307"/>
    </row>
    <row r="33" spans="1:12" ht="10.5" customHeight="1">
      <c r="A33" s="191"/>
      <c r="B33" s="191"/>
      <c r="C33" s="308" t="s">
        <v>397</v>
      </c>
      <c r="D33" s="308"/>
      <c r="E33" s="308"/>
      <c r="F33" s="308"/>
      <c r="G33" s="308"/>
      <c r="H33" s="308"/>
      <c r="I33" s="308"/>
      <c r="J33" s="309" t="s">
        <v>397</v>
      </c>
      <c r="K33" s="308"/>
      <c r="L33" s="308"/>
    </row>
    <row r="34" spans="1:12" ht="18" hidden="1">
      <c r="A34" s="191"/>
      <c r="B34" s="191"/>
      <c r="C34" s="191"/>
      <c r="D34" s="191"/>
      <c r="E34" s="191"/>
      <c r="F34" s="191"/>
      <c r="G34" s="191"/>
      <c r="H34" s="191"/>
      <c r="I34" s="191"/>
      <c r="J34" s="191"/>
      <c r="K34" s="191"/>
      <c r="L34" s="307"/>
    </row>
    <row r="35" spans="1:12" ht="18">
      <c r="A35" s="191"/>
      <c r="B35" s="191"/>
      <c r="C35" s="191"/>
      <c r="D35" s="191"/>
      <c r="E35" s="191"/>
      <c r="F35" s="191"/>
      <c r="G35" s="191"/>
      <c r="H35" s="191"/>
      <c r="I35" s="191"/>
      <c r="J35" s="191"/>
      <c r="K35" s="191"/>
      <c r="L35" s="307"/>
    </row>
    <row r="36" spans="1:12" ht="12.75" customHeight="1">
      <c r="A36" s="191"/>
      <c r="B36" s="191"/>
      <c r="C36" s="191"/>
      <c r="D36" s="191"/>
      <c r="E36" s="191"/>
      <c r="F36" s="191"/>
      <c r="G36" s="191"/>
      <c r="H36" s="191"/>
      <c r="I36" s="310"/>
      <c r="J36" s="310"/>
      <c r="K36" s="310"/>
      <c r="L36" s="310"/>
    </row>
    <row r="37" spans="1:12" ht="12.75" customHeight="1" hidden="1">
      <c r="A37" s="191"/>
      <c r="B37" s="191"/>
      <c r="C37" s="191"/>
      <c r="D37" s="191"/>
      <c r="E37" s="191"/>
      <c r="F37" s="191"/>
      <c r="G37" s="191"/>
      <c r="H37" s="310"/>
      <c r="I37" s="310"/>
      <c r="J37" s="310"/>
      <c r="K37" s="310"/>
      <c r="L37" s="310"/>
    </row>
    <row r="38" spans="1:12" ht="12.75" customHeight="1" hidden="1">
      <c r="A38" s="191"/>
      <c r="B38" s="191"/>
      <c r="C38" s="191"/>
      <c r="D38" s="191"/>
      <c r="E38" s="191"/>
      <c r="F38" s="191"/>
      <c r="G38" s="191"/>
      <c r="H38" s="310"/>
      <c r="I38" s="310"/>
      <c r="J38" s="310"/>
      <c r="K38" s="310"/>
      <c r="L38" s="310"/>
    </row>
    <row r="39" spans="1:12" ht="12.75" customHeight="1" hidden="1">
      <c r="A39" s="311" t="s">
        <v>47</v>
      </c>
      <c r="B39" s="191"/>
      <c r="C39" s="191"/>
      <c r="D39" s="191"/>
      <c r="E39" s="191"/>
      <c r="F39" s="191"/>
      <c r="G39" s="191"/>
      <c r="H39" s="310"/>
      <c r="I39" s="310"/>
      <c r="J39" s="310"/>
      <c r="K39" s="310"/>
      <c r="L39" s="310"/>
    </row>
    <row r="40" spans="1:16" ht="18" customHeight="1" hidden="1">
      <c r="A40" s="312"/>
      <c r="B40" s="1094" t="s">
        <v>309</v>
      </c>
      <c r="C40" s="1094"/>
      <c r="D40" s="1094"/>
      <c r="E40" s="1094"/>
      <c r="F40" s="1094"/>
      <c r="G40" s="312"/>
      <c r="H40" s="310"/>
      <c r="I40" s="310"/>
      <c r="J40" s="310"/>
      <c r="K40" s="310"/>
      <c r="L40" s="310"/>
      <c r="M40" s="274"/>
      <c r="N40" s="274"/>
      <c r="O40" s="274"/>
      <c r="P40" s="274"/>
    </row>
    <row r="41" spans="1:12" ht="12.75" customHeight="1" hidden="1">
      <c r="A41" s="191"/>
      <c r="B41" s="288" t="s">
        <v>310</v>
      </c>
      <c r="C41" s="313"/>
      <c r="D41" s="313"/>
      <c r="E41" s="313"/>
      <c r="F41" s="313"/>
      <c r="G41" s="191"/>
      <c r="H41" s="310"/>
      <c r="I41" s="310"/>
      <c r="J41" s="310"/>
      <c r="K41" s="310"/>
      <c r="L41" s="310"/>
    </row>
    <row r="42" spans="1:12" ht="12.75" customHeight="1" hidden="1">
      <c r="A42" s="191"/>
      <c r="B42" s="245" t="s">
        <v>311</v>
      </c>
      <c r="C42" s="313"/>
      <c r="D42" s="313"/>
      <c r="E42" s="313"/>
      <c r="F42" s="313"/>
      <c r="G42" s="191"/>
      <c r="H42" s="310"/>
      <c r="I42" s="310"/>
      <c r="J42" s="310"/>
      <c r="K42" s="310"/>
      <c r="L42" s="310"/>
    </row>
    <row r="43" spans="1:12" ht="18.75">
      <c r="A43" s="877" t="s">
        <v>440</v>
      </c>
      <c r="B43" s="877"/>
      <c r="C43" s="877"/>
      <c r="D43" s="877"/>
      <c r="E43" s="877"/>
      <c r="F43" s="191"/>
      <c r="G43" s="310"/>
      <c r="H43" s="878" t="s">
        <v>352</v>
      </c>
      <c r="I43" s="878"/>
      <c r="J43" s="878"/>
      <c r="K43" s="878"/>
      <c r="L43" s="878"/>
    </row>
    <row r="44" spans="1:12" ht="12.75" customHeight="1">
      <c r="A44" s="191"/>
      <c r="B44" s="191"/>
      <c r="C44" s="191"/>
      <c r="D44" s="191"/>
      <c r="E44" s="191"/>
      <c r="F44" s="191"/>
      <c r="G44" s="191"/>
      <c r="H44" s="310"/>
      <c r="I44" s="310"/>
      <c r="J44" s="310"/>
      <c r="K44" s="310"/>
      <c r="L44" s="310"/>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9" customWidth="1"/>
    <col min="2" max="2" width="21.50390625" style="179" customWidth="1"/>
    <col min="3" max="3" width="6.125" style="179" customWidth="1"/>
    <col min="4" max="4" width="7.50390625" style="179" customWidth="1"/>
    <col min="5" max="5" width="4.75390625" style="179" customWidth="1"/>
    <col min="6" max="6" width="6.375" style="179" customWidth="1"/>
    <col min="7" max="7" width="4.50390625" style="179" customWidth="1"/>
    <col min="8" max="8" width="7.25390625" style="179" customWidth="1"/>
    <col min="9" max="9" width="4.375" style="179" customWidth="1"/>
    <col min="10" max="10" width="7.50390625" style="179" customWidth="1"/>
    <col min="11" max="11" width="4.25390625" style="179" customWidth="1"/>
    <col min="12" max="12" width="6.50390625" style="179" customWidth="1"/>
    <col min="13" max="13" width="5.375" style="179" customWidth="1"/>
    <col min="14" max="14" width="7.50390625" style="179" customWidth="1"/>
    <col min="15" max="15" width="4.375" style="179" customWidth="1"/>
    <col min="16" max="16" width="7.00390625" style="179" customWidth="1"/>
    <col min="17" max="17" width="5.75390625" style="179" customWidth="1"/>
    <col min="18" max="18" width="6.75390625" style="179" customWidth="1"/>
    <col min="19" max="19" width="4.00390625" style="179" customWidth="1"/>
    <col min="20" max="20" width="6.125" style="179" customWidth="1"/>
    <col min="21" max="28" width="8.00390625" style="179" customWidth="1"/>
    <col min="29" max="29" width="8.375" style="179" customWidth="1"/>
    <col min="30" max="30" width="8.00390625" style="179" customWidth="1"/>
    <col min="31" max="31" width="11.25390625" style="179" customWidth="1"/>
    <col min="32" max="32" width="13.50390625" style="179" customWidth="1"/>
    <col min="33" max="16384" width="8.00390625" style="179" customWidth="1"/>
  </cols>
  <sheetData>
    <row r="1" spans="1:20" s="186" customFormat="1" ht="18" customHeight="1">
      <c r="A1" s="1022" t="s">
        <v>312</v>
      </c>
      <c r="B1" s="1022"/>
      <c r="C1" s="1022"/>
      <c r="D1" s="1022"/>
      <c r="E1" s="315"/>
      <c r="F1" s="1018" t="s">
        <v>475</v>
      </c>
      <c r="G1" s="1018"/>
      <c r="H1" s="1018"/>
      <c r="I1" s="1018"/>
      <c r="J1" s="1018"/>
      <c r="K1" s="1018"/>
      <c r="L1" s="1018"/>
      <c r="M1" s="1018"/>
      <c r="N1" s="1018"/>
      <c r="O1" s="1018"/>
      <c r="P1" s="316" t="s">
        <v>399</v>
      </c>
      <c r="Q1" s="317"/>
      <c r="R1" s="317"/>
      <c r="S1" s="317"/>
      <c r="T1" s="317"/>
    </row>
    <row r="2" spans="1:20" s="186" customFormat="1" ht="20.25" customHeight="1">
      <c r="A2" s="1118" t="s">
        <v>409</v>
      </c>
      <c r="B2" s="1118"/>
      <c r="C2" s="1118"/>
      <c r="D2" s="1118"/>
      <c r="E2" s="315"/>
      <c r="F2" s="1018"/>
      <c r="G2" s="1018"/>
      <c r="H2" s="1018"/>
      <c r="I2" s="1018"/>
      <c r="J2" s="1018"/>
      <c r="K2" s="1018"/>
      <c r="L2" s="1018"/>
      <c r="M2" s="1018"/>
      <c r="N2" s="1018"/>
      <c r="O2" s="1018"/>
      <c r="P2" s="317" t="s">
        <v>441</v>
      </c>
      <c r="Q2" s="317"/>
      <c r="R2" s="317"/>
      <c r="S2" s="317"/>
      <c r="T2" s="317"/>
    </row>
    <row r="3" spans="1:20" s="186" customFormat="1" ht="15" customHeight="1">
      <c r="A3" s="1118" t="s">
        <v>361</v>
      </c>
      <c r="B3" s="1118"/>
      <c r="C3" s="1118"/>
      <c r="D3" s="1118"/>
      <c r="E3" s="315"/>
      <c r="F3" s="1018"/>
      <c r="G3" s="1018"/>
      <c r="H3" s="1018"/>
      <c r="I3" s="1018"/>
      <c r="J3" s="1018"/>
      <c r="K3" s="1018"/>
      <c r="L3" s="1018"/>
      <c r="M3" s="1018"/>
      <c r="N3" s="1018"/>
      <c r="O3" s="1018"/>
      <c r="P3" s="316" t="s">
        <v>467</v>
      </c>
      <c r="Q3" s="316"/>
      <c r="R3" s="316"/>
      <c r="S3" s="318"/>
      <c r="T3" s="318"/>
    </row>
    <row r="4" spans="1:20" s="186" customFormat="1" ht="15.75" customHeight="1">
      <c r="A4" s="1119" t="s">
        <v>442</v>
      </c>
      <c r="B4" s="1119"/>
      <c r="C4" s="1119"/>
      <c r="D4" s="1119"/>
      <c r="E4" s="316"/>
      <c r="F4" s="1018"/>
      <c r="G4" s="1018"/>
      <c r="H4" s="1018"/>
      <c r="I4" s="1018"/>
      <c r="J4" s="1018"/>
      <c r="K4" s="1018"/>
      <c r="L4" s="1018"/>
      <c r="M4" s="1018"/>
      <c r="N4" s="1018"/>
      <c r="O4" s="1018"/>
      <c r="P4" s="317" t="s">
        <v>411</v>
      </c>
      <c r="Q4" s="316"/>
      <c r="R4" s="316"/>
      <c r="S4" s="318"/>
      <c r="T4" s="318"/>
    </row>
    <row r="5" spans="1:18" s="186" customFormat="1" ht="24" customHeight="1">
      <c r="A5" s="319"/>
      <c r="B5" s="319"/>
      <c r="C5" s="319"/>
      <c r="F5" s="1113"/>
      <c r="G5" s="1113"/>
      <c r="H5" s="1113"/>
      <c r="I5" s="1113"/>
      <c r="J5" s="1113"/>
      <c r="K5" s="1113"/>
      <c r="L5" s="1113"/>
      <c r="M5" s="1113"/>
      <c r="N5" s="1113"/>
      <c r="O5" s="1113"/>
      <c r="P5" s="320" t="s">
        <v>443</v>
      </c>
      <c r="Q5" s="321"/>
      <c r="R5" s="321"/>
    </row>
    <row r="6" spans="1:20" s="322" customFormat="1" ht="21.75" customHeight="1">
      <c r="A6" s="1122" t="s">
        <v>72</v>
      </c>
      <c r="B6" s="1123"/>
      <c r="C6" s="1025" t="s">
        <v>38</v>
      </c>
      <c r="D6" s="1028"/>
      <c r="E6" s="1025" t="s">
        <v>7</v>
      </c>
      <c r="F6" s="1110"/>
      <c r="G6" s="1110"/>
      <c r="H6" s="1110"/>
      <c r="I6" s="1110"/>
      <c r="J6" s="1110"/>
      <c r="K6" s="1110"/>
      <c r="L6" s="1110"/>
      <c r="M6" s="1110"/>
      <c r="N6" s="1110"/>
      <c r="O6" s="1110"/>
      <c r="P6" s="1110"/>
      <c r="Q6" s="1110"/>
      <c r="R6" s="1110"/>
      <c r="S6" s="1110"/>
      <c r="T6" s="1028"/>
    </row>
    <row r="7" spans="1:21" s="322" customFormat="1" ht="22.5" customHeight="1">
      <c r="A7" s="1124"/>
      <c r="B7" s="1125"/>
      <c r="C7" s="997" t="s">
        <v>444</v>
      </c>
      <c r="D7" s="997" t="s">
        <v>445</v>
      </c>
      <c r="E7" s="1025" t="s">
        <v>313</v>
      </c>
      <c r="F7" s="1116"/>
      <c r="G7" s="1116"/>
      <c r="H7" s="1116"/>
      <c r="I7" s="1116"/>
      <c r="J7" s="1116"/>
      <c r="K7" s="1116"/>
      <c r="L7" s="1117"/>
      <c r="M7" s="1025" t="s">
        <v>446</v>
      </c>
      <c r="N7" s="1110"/>
      <c r="O7" s="1110"/>
      <c r="P7" s="1110"/>
      <c r="Q7" s="1110"/>
      <c r="R7" s="1110"/>
      <c r="S7" s="1110"/>
      <c r="T7" s="1028"/>
      <c r="U7" s="323"/>
    </row>
    <row r="8" spans="1:20" s="322" customFormat="1" ht="42.75" customHeight="1">
      <c r="A8" s="1124"/>
      <c r="B8" s="1125"/>
      <c r="C8" s="998"/>
      <c r="D8" s="998"/>
      <c r="E8" s="996" t="s">
        <v>447</v>
      </c>
      <c r="F8" s="996"/>
      <c r="G8" s="1025" t="s">
        <v>448</v>
      </c>
      <c r="H8" s="1110"/>
      <c r="I8" s="1110"/>
      <c r="J8" s="1110"/>
      <c r="K8" s="1110"/>
      <c r="L8" s="1028"/>
      <c r="M8" s="996" t="s">
        <v>449</v>
      </c>
      <c r="N8" s="996"/>
      <c r="O8" s="1025" t="s">
        <v>448</v>
      </c>
      <c r="P8" s="1110"/>
      <c r="Q8" s="1110"/>
      <c r="R8" s="1110"/>
      <c r="S8" s="1110"/>
      <c r="T8" s="1028"/>
    </row>
    <row r="9" spans="1:20" s="322" customFormat="1" ht="35.25" customHeight="1">
      <c r="A9" s="1124"/>
      <c r="B9" s="1125"/>
      <c r="C9" s="998"/>
      <c r="D9" s="998"/>
      <c r="E9" s="997" t="s">
        <v>314</v>
      </c>
      <c r="F9" s="997" t="s">
        <v>315</v>
      </c>
      <c r="G9" s="1114" t="s">
        <v>316</v>
      </c>
      <c r="H9" s="1115"/>
      <c r="I9" s="1114" t="s">
        <v>317</v>
      </c>
      <c r="J9" s="1115"/>
      <c r="K9" s="1114" t="s">
        <v>318</v>
      </c>
      <c r="L9" s="1115"/>
      <c r="M9" s="997" t="s">
        <v>319</v>
      </c>
      <c r="N9" s="997" t="s">
        <v>315</v>
      </c>
      <c r="O9" s="1114" t="s">
        <v>316</v>
      </c>
      <c r="P9" s="1115"/>
      <c r="Q9" s="1114" t="s">
        <v>320</v>
      </c>
      <c r="R9" s="1115"/>
      <c r="S9" s="1114" t="s">
        <v>321</v>
      </c>
      <c r="T9" s="1115"/>
    </row>
    <row r="10" spans="1:20" s="322" customFormat="1" ht="25.5" customHeight="1">
      <c r="A10" s="1114"/>
      <c r="B10" s="1115"/>
      <c r="C10" s="999"/>
      <c r="D10" s="999"/>
      <c r="E10" s="999"/>
      <c r="F10" s="999"/>
      <c r="G10" s="224" t="s">
        <v>319</v>
      </c>
      <c r="H10" s="224" t="s">
        <v>315</v>
      </c>
      <c r="I10" s="228" t="s">
        <v>319</v>
      </c>
      <c r="J10" s="224" t="s">
        <v>315</v>
      </c>
      <c r="K10" s="228" t="s">
        <v>319</v>
      </c>
      <c r="L10" s="224" t="s">
        <v>315</v>
      </c>
      <c r="M10" s="999"/>
      <c r="N10" s="999"/>
      <c r="O10" s="224" t="s">
        <v>319</v>
      </c>
      <c r="P10" s="224" t="s">
        <v>315</v>
      </c>
      <c r="Q10" s="228" t="s">
        <v>319</v>
      </c>
      <c r="R10" s="224" t="s">
        <v>315</v>
      </c>
      <c r="S10" s="228" t="s">
        <v>319</v>
      </c>
      <c r="T10" s="224" t="s">
        <v>315</v>
      </c>
    </row>
    <row r="11" spans="1:32" s="231" customFormat="1" ht="12.75">
      <c r="A11" s="1127" t="s">
        <v>6</v>
      </c>
      <c r="B11" s="1128"/>
      <c r="C11" s="324">
        <v>1</v>
      </c>
      <c r="D11" s="229">
        <v>2</v>
      </c>
      <c r="E11" s="324">
        <v>3</v>
      </c>
      <c r="F11" s="229">
        <v>4</v>
      </c>
      <c r="G11" s="324">
        <v>5</v>
      </c>
      <c r="H11" s="229">
        <v>6</v>
      </c>
      <c r="I11" s="324">
        <v>7</v>
      </c>
      <c r="J11" s="229">
        <v>8</v>
      </c>
      <c r="K11" s="324">
        <v>9</v>
      </c>
      <c r="L11" s="229">
        <v>10</v>
      </c>
      <c r="M11" s="324">
        <v>11</v>
      </c>
      <c r="N11" s="229">
        <v>12</v>
      </c>
      <c r="O11" s="324">
        <v>13</v>
      </c>
      <c r="P11" s="229">
        <v>14</v>
      </c>
      <c r="Q11" s="324">
        <v>15</v>
      </c>
      <c r="R11" s="229">
        <v>16</v>
      </c>
      <c r="S11" s="324">
        <v>17</v>
      </c>
      <c r="T11" s="229">
        <v>18</v>
      </c>
      <c r="AF11" s="231" t="s">
        <v>375</v>
      </c>
    </row>
    <row r="12" spans="1:20" s="231" customFormat="1" ht="20.25" customHeight="1">
      <c r="A12" s="1129" t="s">
        <v>431</v>
      </c>
      <c r="B12" s="1130"/>
      <c r="C12" s="232">
        <f aca="true" t="shared" si="0" ref="C12:T12">C14-C13</f>
        <v>-1</v>
      </c>
      <c r="D12" s="232">
        <f t="shared" si="0"/>
        <v>-1</v>
      </c>
      <c r="E12" s="232">
        <f t="shared" si="0"/>
        <v>0</v>
      </c>
      <c r="F12" s="232">
        <f t="shared" si="0"/>
        <v>0</v>
      </c>
      <c r="G12" s="232">
        <f t="shared" si="0"/>
        <v>0</v>
      </c>
      <c r="H12" s="232">
        <f t="shared" si="0"/>
        <v>0</v>
      </c>
      <c r="I12" s="232">
        <f t="shared" si="0"/>
        <v>0</v>
      </c>
      <c r="J12" s="232">
        <f t="shared" si="0"/>
        <v>0</v>
      </c>
      <c r="K12" s="232">
        <f t="shared" si="0"/>
        <v>0</v>
      </c>
      <c r="L12" s="232">
        <f t="shared" si="0"/>
        <v>0</v>
      </c>
      <c r="M12" s="232">
        <f t="shared" si="0"/>
        <v>-1</v>
      </c>
      <c r="N12" s="232">
        <f t="shared" si="0"/>
        <v>-1</v>
      </c>
      <c r="O12" s="232">
        <f t="shared" si="0"/>
        <v>-1</v>
      </c>
      <c r="P12" s="232">
        <f t="shared" si="0"/>
        <v>-1</v>
      </c>
      <c r="Q12" s="232">
        <f t="shared" si="0"/>
        <v>0</v>
      </c>
      <c r="R12" s="232">
        <f t="shared" si="0"/>
        <v>0</v>
      </c>
      <c r="S12" s="232">
        <f t="shared" si="0"/>
        <v>0</v>
      </c>
      <c r="T12" s="232">
        <f t="shared" si="0"/>
        <v>0</v>
      </c>
    </row>
    <row r="13" spans="1:20" s="231" customFormat="1" ht="23.25" customHeight="1">
      <c r="A13" s="1111" t="s">
        <v>407</v>
      </c>
      <c r="B13" s="1112"/>
      <c r="C13" s="233">
        <v>1</v>
      </c>
      <c r="D13" s="233">
        <v>1</v>
      </c>
      <c r="E13" s="233">
        <v>0</v>
      </c>
      <c r="F13" s="233">
        <v>0</v>
      </c>
      <c r="G13" s="233">
        <v>0</v>
      </c>
      <c r="H13" s="233">
        <v>0</v>
      </c>
      <c r="I13" s="233">
        <v>0</v>
      </c>
      <c r="J13" s="233">
        <v>0</v>
      </c>
      <c r="K13" s="233">
        <v>0</v>
      </c>
      <c r="L13" s="233">
        <v>0</v>
      </c>
      <c r="M13" s="233">
        <v>1</v>
      </c>
      <c r="N13" s="233">
        <v>1</v>
      </c>
      <c r="O13" s="233">
        <v>1</v>
      </c>
      <c r="P13" s="233">
        <v>1</v>
      </c>
      <c r="Q13" s="233">
        <v>0</v>
      </c>
      <c r="R13" s="233">
        <v>0</v>
      </c>
      <c r="S13" s="233">
        <v>0</v>
      </c>
      <c r="T13" s="233">
        <v>0</v>
      </c>
    </row>
    <row r="14" spans="1:37" s="187" customFormat="1" ht="15.75" customHeight="1">
      <c r="A14" s="1120" t="s">
        <v>37</v>
      </c>
      <c r="B14" s="1121"/>
      <c r="C14" s="325">
        <f>C15+C16</f>
        <v>0</v>
      </c>
      <c r="D14" s="325">
        <f>D15+D16</f>
        <v>0</v>
      </c>
      <c r="E14" s="325">
        <f>E20+E31+E36+E42+E53+E59+E62+E66+E70+E74+E82+E89</f>
        <v>0</v>
      </c>
      <c r="F14" s="325">
        <f aca="true" t="shared" si="1" ref="F14:T14">F15+F16</f>
        <v>0</v>
      </c>
      <c r="G14" s="325">
        <f t="shared" si="1"/>
        <v>0</v>
      </c>
      <c r="H14" s="325">
        <f t="shared" si="1"/>
        <v>0</v>
      </c>
      <c r="I14" s="325">
        <f t="shared" si="1"/>
        <v>0</v>
      </c>
      <c r="J14" s="325">
        <f t="shared" si="1"/>
        <v>0</v>
      </c>
      <c r="K14" s="325">
        <f t="shared" si="1"/>
        <v>0</v>
      </c>
      <c r="L14" s="325">
        <f t="shared" si="1"/>
        <v>0</v>
      </c>
      <c r="M14" s="325">
        <f t="shared" si="1"/>
        <v>0</v>
      </c>
      <c r="N14" s="325">
        <f t="shared" si="1"/>
        <v>0</v>
      </c>
      <c r="O14" s="325">
        <f t="shared" si="1"/>
        <v>0</v>
      </c>
      <c r="P14" s="325">
        <f t="shared" si="1"/>
        <v>0</v>
      </c>
      <c r="Q14" s="325">
        <f t="shared" si="1"/>
        <v>0</v>
      </c>
      <c r="R14" s="325">
        <f t="shared" si="1"/>
        <v>0</v>
      </c>
      <c r="S14" s="325">
        <f t="shared" si="1"/>
        <v>0</v>
      </c>
      <c r="T14" s="326">
        <f t="shared" si="1"/>
        <v>0</v>
      </c>
      <c r="AK14" s="208"/>
    </row>
    <row r="15" spans="1:20" s="187" customFormat="1" ht="15.75" customHeight="1">
      <c r="A15" s="206" t="s">
        <v>0</v>
      </c>
      <c r="B15" s="207" t="s">
        <v>227</v>
      </c>
      <c r="C15" s="325">
        <f>E15+M15</f>
        <v>0</v>
      </c>
      <c r="D15" s="235">
        <f>F15+N15</f>
        <v>0</v>
      </c>
      <c r="E15" s="240">
        <v>0</v>
      </c>
      <c r="F15" s="240">
        <v>0</v>
      </c>
      <c r="G15" s="240">
        <v>0</v>
      </c>
      <c r="H15" s="240">
        <v>0</v>
      </c>
      <c r="I15" s="240">
        <v>0</v>
      </c>
      <c r="J15" s="240">
        <v>0</v>
      </c>
      <c r="K15" s="240">
        <v>0</v>
      </c>
      <c r="L15" s="240">
        <v>0</v>
      </c>
      <c r="M15" s="240">
        <v>0</v>
      </c>
      <c r="N15" s="240">
        <v>0</v>
      </c>
      <c r="O15" s="240">
        <v>0</v>
      </c>
      <c r="P15" s="240">
        <v>0</v>
      </c>
      <c r="Q15" s="240">
        <v>0</v>
      </c>
      <c r="R15" s="240">
        <v>0</v>
      </c>
      <c r="S15" s="240">
        <v>0</v>
      </c>
      <c r="T15" s="240">
        <v>0</v>
      </c>
    </row>
    <row r="16" spans="1:38" s="187" customFormat="1" ht="15.75" customHeight="1">
      <c r="A16" s="263" t="s">
        <v>1</v>
      </c>
      <c r="B16" s="207" t="s">
        <v>19</v>
      </c>
      <c r="C16" s="325">
        <f aca="true" t="shared" si="2" ref="C16:T16">C17+C18+C19+C20+C21+C22+C23+C24+C25+C26+C27</f>
        <v>0</v>
      </c>
      <c r="D16" s="235">
        <f t="shared" si="2"/>
        <v>0</v>
      </c>
      <c r="E16" s="325">
        <f t="shared" si="2"/>
        <v>0</v>
      </c>
      <c r="F16" s="325">
        <f t="shared" si="2"/>
        <v>0</v>
      </c>
      <c r="G16" s="325">
        <f t="shared" si="2"/>
        <v>0</v>
      </c>
      <c r="H16" s="325">
        <f t="shared" si="2"/>
        <v>0</v>
      </c>
      <c r="I16" s="325">
        <f t="shared" si="2"/>
        <v>0</v>
      </c>
      <c r="J16" s="325">
        <f t="shared" si="2"/>
        <v>0</v>
      </c>
      <c r="K16" s="325">
        <f t="shared" si="2"/>
        <v>0</v>
      </c>
      <c r="L16" s="325">
        <f t="shared" si="2"/>
        <v>0</v>
      </c>
      <c r="M16" s="325">
        <f t="shared" si="2"/>
        <v>0</v>
      </c>
      <c r="N16" s="325">
        <f t="shared" si="2"/>
        <v>0</v>
      </c>
      <c r="O16" s="325">
        <f t="shared" si="2"/>
        <v>0</v>
      </c>
      <c r="P16" s="325">
        <f t="shared" si="2"/>
        <v>0</v>
      </c>
      <c r="Q16" s="325">
        <f t="shared" si="2"/>
        <v>0</v>
      </c>
      <c r="R16" s="325">
        <f t="shared" si="2"/>
        <v>0</v>
      </c>
      <c r="S16" s="325">
        <f t="shared" si="2"/>
        <v>0</v>
      </c>
      <c r="T16" s="326">
        <f t="shared" si="2"/>
        <v>0</v>
      </c>
      <c r="AL16" s="208"/>
    </row>
    <row r="17" spans="1:32" s="187" customFormat="1" ht="15.75" customHeight="1">
      <c r="A17" s="209">
        <v>1</v>
      </c>
      <c r="B17" s="77" t="s">
        <v>376</v>
      </c>
      <c r="C17" s="325">
        <f aca="true" t="shared" si="3" ref="C17:C27">E17+M17</f>
        <v>0</v>
      </c>
      <c r="D17" s="235">
        <f aca="true" t="shared" si="4" ref="D17:D27">F17+N17</f>
        <v>0</v>
      </c>
      <c r="E17" s="240">
        <v>0</v>
      </c>
      <c r="F17" s="240">
        <v>0</v>
      </c>
      <c r="G17" s="240">
        <v>0</v>
      </c>
      <c r="H17" s="240">
        <v>0</v>
      </c>
      <c r="I17" s="240">
        <v>0</v>
      </c>
      <c r="J17" s="240">
        <v>0</v>
      </c>
      <c r="K17" s="240">
        <v>0</v>
      </c>
      <c r="L17" s="240">
        <v>0</v>
      </c>
      <c r="M17" s="240">
        <v>0</v>
      </c>
      <c r="N17" s="240">
        <v>0</v>
      </c>
      <c r="O17" s="240">
        <v>0</v>
      </c>
      <c r="P17" s="240">
        <v>0</v>
      </c>
      <c r="Q17" s="240">
        <v>0</v>
      </c>
      <c r="R17" s="240">
        <v>0</v>
      </c>
      <c r="S17" s="240">
        <v>0</v>
      </c>
      <c r="T17" s="240">
        <v>0</v>
      </c>
      <c r="AF17" s="208" t="s">
        <v>378</v>
      </c>
    </row>
    <row r="18" spans="1:20" s="187" customFormat="1" ht="15.75" customHeight="1">
      <c r="A18" s="209">
        <v>2</v>
      </c>
      <c r="B18" s="77" t="s">
        <v>408</v>
      </c>
      <c r="C18" s="325">
        <f t="shared" si="3"/>
        <v>0</v>
      </c>
      <c r="D18" s="235">
        <f t="shared" si="4"/>
        <v>0</v>
      </c>
      <c r="E18" s="240">
        <v>0</v>
      </c>
      <c r="F18" s="240">
        <v>0</v>
      </c>
      <c r="G18" s="240">
        <v>0</v>
      </c>
      <c r="H18" s="240">
        <v>0</v>
      </c>
      <c r="I18" s="240">
        <v>0</v>
      </c>
      <c r="J18" s="240">
        <v>0</v>
      </c>
      <c r="K18" s="240">
        <v>0</v>
      </c>
      <c r="L18" s="240">
        <v>0</v>
      </c>
      <c r="M18" s="240">
        <v>0</v>
      </c>
      <c r="N18" s="240">
        <v>0</v>
      </c>
      <c r="O18" s="240">
        <v>0</v>
      </c>
      <c r="P18" s="240">
        <v>0</v>
      </c>
      <c r="Q18" s="240">
        <v>0</v>
      </c>
      <c r="R18" s="240">
        <v>0</v>
      </c>
      <c r="S18" s="240">
        <v>0</v>
      </c>
      <c r="T18" s="240">
        <v>0</v>
      </c>
    </row>
    <row r="19" spans="1:20" s="187" customFormat="1" ht="15.75" customHeight="1">
      <c r="A19" s="209">
        <v>3</v>
      </c>
      <c r="B19" s="77" t="s">
        <v>379</v>
      </c>
      <c r="C19" s="325">
        <f t="shared" si="3"/>
        <v>0</v>
      </c>
      <c r="D19" s="235">
        <f t="shared" si="4"/>
        <v>0</v>
      </c>
      <c r="E19" s="240">
        <v>0</v>
      </c>
      <c r="F19" s="240">
        <v>0</v>
      </c>
      <c r="G19" s="240">
        <v>0</v>
      </c>
      <c r="H19" s="240">
        <v>0</v>
      </c>
      <c r="I19" s="240">
        <v>0</v>
      </c>
      <c r="J19" s="240">
        <v>0</v>
      </c>
      <c r="K19" s="240">
        <v>0</v>
      </c>
      <c r="L19" s="240">
        <v>0</v>
      </c>
      <c r="M19" s="240">
        <v>0</v>
      </c>
      <c r="N19" s="240">
        <v>0</v>
      </c>
      <c r="O19" s="240">
        <v>0</v>
      </c>
      <c r="P19" s="240">
        <v>0</v>
      </c>
      <c r="Q19" s="240">
        <v>0</v>
      </c>
      <c r="R19" s="240">
        <v>0</v>
      </c>
      <c r="S19" s="240">
        <v>0</v>
      </c>
      <c r="T19" s="240">
        <v>0</v>
      </c>
    </row>
    <row r="20" spans="1:20" s="187" customFormat="1" ht="15.75" customHeight="1">
      <c r="A20" s="209">
        <v>4</v>
      </c>
      <c r="B20" s="77" t="s">
        <v>380</v>
      </c>
      <c r="C20" s="325">
        <f t="shared" si="3"/>
        <v>0</v>
      </c>
      <c r="D20" s="235">
        <f t="shared" si="4"/>
        <v>0</v>
      </c>
      <c r="E20" s="240">
        <v>0</v>
      </c>
      <c r="F20" s="240">
        <v>0</v>
      </c>
      <c r="G20" s="240">
        <v>0</v>
      </c>
      <c r="H20" s="240">
        <v>0</v>
      </c>
      <c r="I20" s="240">
        <v>0</v>
      </c>
      <c r="J20" s="240">
        <v>0</v>
      </c>
      <c r="K20" s="240">
        <v>0</v>
      </c>
      <c r="L20" s="240">
        <v>0</v>
      </c>
      <c r="M20" s="240"/>
      <c r="N20" s="240"/>
      <c r="O20" s="240"/>
      <c r="P20" s="240"/>
      <c r="Q20" s="240">
        <v>0</v>
      </c>
      <c r="R20" s="240">
        <v>0</v>
      </c>
      <c r="S20" s="240">
        <v>0</v>
      </c>
      <c r="T20" s="240">
        <v>0</v>
      </c>
    </row>
    <row r="21" spans="1:39" s="187" customFormat="1" ht="15.75" customHeight="1">
      <c r="A21" s="209">
        <v>5</v>
      </c>
      <c r="B21" s="77" t="s">
        <v>381</v>
      </c>
      <c r="C21" s="325">
        <f t="shared" si="3"/>
        <v>0</v>
      </c>
      <c r="D21" s="235">
        <f t="shared" si="4"/>
        <v>0</v>
      </c>
      <c r="E21" s="240">
        <v>0</v>
      </c>
      <c r="F21" s="240">
        <v>0</v>
      </c>
      <c r="G21" s="240">
        <v>0</v>
      </c>
      <c r="H21" s="240">
        <v>0</v>
      </c>
      <c r="I21" s="240">
        <v>0</v>
      </c>
      <c r="J21" s="240">
        <v>0</v>
      </c>
      <c r="K21" s="240">
        <v>0</v>
      </c>
      <c r="L21" s="240">
        <v>0</v>
      </c>
      <c r="M21" s="240">
        <v>0</v>
      </c>
      <c r="N21" s="240">
        <v>0</v>
      </c>
      <c r="O21" s="240">
        <v>0</v>
      </c>
      <c r="P21" s="240">
        <v>0</v>
      </c>
      <c r="Q21" s="240">
        <v>0</v>
      </c>
      <c r="R21" s="240">
        <v>0</v>
      </c>
      <c r="S21" s="240">
        <v>0</v>
      </c>
      <c r="T21" s="240">
        <v>0</v>
      </c>
      <c r="AJ21" s="187" t="s">
        <v>383</v>
      </c>
      <c r="AK21" s="187" t="s">
        <v>384</v>
      </c>
      <c r="AL21" s="187" t="s">
        <v>385</v>
      </c>
      <c r="AM21" s="208" t="s">
        <v>386</v>
      </c>
    </row>
    <row r="22" spans="1:39" s="187" customFormat="1" ht="15.75" customHeight="1">
      <c r="A22" s="209">
        <v>6</v>
      </c>
      <c r="B22" s="77" t="s">
        <v>382</v>
      </c>
      <c r="C22" s="325">
        <f t="shared" si="3"/>
        <v>0</v>
      </c>
      <c r="D22" s="235">
        <f t="shared" si="4"/>
        <v>0</v>
      </c>
      <c r="E22" s="240">
        <v>0</v>
      </c>
      <c r="F22" s="240">
        <v>0</v>
      </c>
      <c r="G22" s="240">
        <v>0</v>
      </c>
      <c r="H22" s="240">
        <v>0</v>
      </c>
      <c r="I22" s="240">
        <v>0</v>
      </c>
      <c r="J22" s="240">
        <v>0</v>
      </c>
      <c r="K22" s="240">
        <v>0</v>
      </c>
      <c r="L22" s="240">
        <v>0</v>
      </c>
      <c r="M22" s="240">
        <v>0</v>
      </c>
      <c r="N22" s="240">
        <v>0</v>
      </c>
      <c r="O22" s="240">
        <v>0</v>
      </c>
      <c r="P22" s="240">
        <v>0</v>
      </c>
      <c r="Q22" s="240">
        <v>0</v>
      </c>
      <c r="R22" s="240">
        <v>0</v>
      </c>
      <c r="S22" s="240">
        <v>0</v>
      </c>
      <c r="T22" s="240">
        <v>0</v>
      </c>
      <c r="AM22" s="208" t="s">
        <v>388</v>
      </c>
    </row>
    <row r="23" spans="1:20" s="187" customFormat="1" ht="15.75" customHeight="1">
      <c r="A23" s="209">
        <v>7</v>
      </c>
      <c r="B23" s="77" t="s">
        <v>387</v>
      </c>
      <c r="C23" s="325">
        <f t="shared" si="3"/>
        <v>0</v>
      </c>
      <c r="D23" s="235">
        <f t="shared" si="4"/>
        <v>0</v>
      </c>
      <c r="E23" s="240">
        <v>0</v>
      </c>
      <c r="F23" s="240">
        <v>0</v>
      </c>
      <c r="G23" s="240">
        <v>0</v>
      </c>
      <c r="H23" s="240">
        <v>0</v>
      </c>
      <c r="I23" s="240">
        <v>0</v>
      </c>
      <c r="J23" s="240">
        <v>0</v>
      </c>
      <c r="K23" s="240">
        <v>0</v>
      </c>
      <c r="L23" s="240">
        <v>0</v>
      </c>
      <c r="M23" s="240">
        <v>0</v>
      </c>
      <c r="N23" s="240">
        <v>0</v>
      </c>
      <c r="O23" s="240">
        <v>0</v>
      </c>
      <c r="P23" s="240">
        <v>0</v>
      </c>
      <c r="Q23" s="240">
        <v>0</v>
      </c>
      <c r="R23" s="240">
        <v>0</v>
      </c>
      <c r="S23" s="240">
        <v>0</v>
      </c>
      <c r="T23" s="240">
        <v>0</v>
      </c>
    </row>
    <row r="24" spans="1:36" s="187" customFormat="1" ht="15.75" customHeight="1">
      <c r="A24" s="209">
        <v>8</v>
      </c>
      <c r="B24" s="77" t="s">
        <v>389</v>
      </c>
      <c r="C24" s="325">
        <f t="shared" si="3"/>
        <v>0</v>
      </c>
      <c r="D24" s="235">
        <f t="shared" si="4"/>
        <v>0</v>
      </c>
      <c r="E24" s="240">
        <v>0</v>
      </c>
      <c r="F24" s="240">
        <v>0</v>
      </c>
      <c r="G24" s="240">
        <v>0</v>
      </c>
      <c r="H24" s="240">
        <v>0</v>
      </c>
      <c r="I24" s="240">
        <v>0</v>
      </c>
      <c r="J24" s="240">
        <v>0</v>
      </c>
      <c r="K24" s="240">
        <v>0</v>
      </c>
      <c r="L24" s="240">
        <v>0</v>
      </c>
      <c r="M24" s="240">
        <v>0</v>
      </c>
      <c r="N24" s="240">
        <v>0</v>
      </c>
      <c r="O24" s="240">
        <v>0</v>
      </c>
      <c r="P24" s="240">
        <v>0</v>
      </c>
      <c r="Q24" s="240">
        <v>0</v>
      </c>
      <c r="R24" s="240">
        <v>0</v>
      </c>
      <c r="S24" s="240">
        <v>0</v>
      </c>
      <c r="T24" s="240">
        <v>0</v>
      </c>
      <c r="AJ24" s="187" t="s">
        <v>383</v>
      </c>
    </row>
    <row r="25" spans="1:36" s="187" customFormat="1" ht="15.75" customHeight="1">
      <c r="A25" s="209">
        <v>9</v>
      </c>
      <c r="B25" s="77" t="s">
        <v>390</v>
      </c>
      <c r="C25" s="325">
        <f t="shared" si="3"/>
        <v>0</v>
      </c>
      <c r="D25" s="235">
        <f t="shared" si="4"/>
        <v>0</v>
      </c>
      <c r="E25" s="240">
        <v>0</v>
      </c>
      <c r="F25" s="240">
        <v>0</v>
      </c>
      <c r="G25" s="240">
        <v>0</v>
      </c>
      <c r="H25" s="240">
        <v>0</v>
      </c>
      <c r="I25" s="240">
        <v>0</v>
      </c>
      <c r="J25" s="240">
        <v>0</v>
      </c>
      <c r="K25" s="240">
        <v>0</v>
      </c>
      <c r="L25" s="240">
        <v>0</v>
      </c>
      <c r="M25" s="240">
        <v>0</v>
      </c>
      <c r="N25" s="240">
        <v>0</v>
      </c>
      <c r="O25" s="240">
        <v>0</v>
      </c>
      <c r="P25" s="240">
        <v>0</v>
      </c>
      <c r="Q25" s="240">
        <v>0</v>
      </c>
      <c r="R25" s="240">
        <v>0</v>
      </c>
      <c r="S25" s="240">
        <v>0</v>
      </c>
      <c r="T25" s="240">
        <v>0</v>
      </c>
      <c r="AJ25" s="208" t="s">
        <v>392</v>
      </c>
    </row>
    <row r="26" spans="1:44" s="187" customFormat="1" ht="15.75" customHeight="1">
      <c r="A26" s="209">
        <v>10</v>
      </c>
      <c r="B26" s="77" t="s">
        <v>391</v>
      </c>
      <c r="C26" s="325">
        <f t="shared" si="3"/>
        <v>0</v>
      </c>
      <c r="D26" s="235">
        <f t="shared" si="4"/>
        <v>0</v>
      </c>
      <c r="E26" s="240">
        <v>0</v>
      </c>
      <c r="F26" s="240">
        <v>0</v>
      </c>
      <c r="G26" s="240">
        <v>0</v>
      </c>
      <c r="H26" s="240">
        <v>0</v>
      </c>
      <c r="I26" s="240">
        <v>0</v>
      </c>
      <c r="J26" s="240">
        <v>0</v>
      </c>
      <c r="K26" s="240">
        <v>0</v>
      </c>
      <c r="L26" s="240">
        <v>0</v>
      </c>
      <c r="M26" s="240">
        <v>0</v>
      </c>
      <c r="N26" s="240">
        <v>0</v>
      </c>
      <c r="O26" s="240">
        <v>0</v>
      </c>
      <c r="P26" s="240">
        <v>0</v>
      </c>
      <c r="Q26" s="240">
        <v>0</v>
      </c>
      <c r="R26" s="240">
        <v>0</v>
      </c>
      <c r="S26" s="240">
        <v>0</v>
      </c>
      <c r="T26" s="240">
        <v>0</v>
      </c>
      <c r="AR26" s="208"/>
    </row>
    <row r="27" spans="1:20" s="187" customFormat="1" ht="15.75" customHeight="1">
      <c r="A27" s="209">
        <v>11</v>
      </c>
      <c r="B27" s="77" t="s">
        <v>393</v>
      </c>
      <c r="C27" s="325">
        <f t="shared" si="3"/>
        <v>0</v>
      </c>
      <c r="D27" s="235">
        <f t="shared" si="4"/>
        <v>0</v>
      </c>
      <c r="E27" s="240">
        <v>0</v>
      </c>
      <c r="F27" s="240">
        <v>0</v>
      </c>
      <c r="G27" s="240">
        <v>0</v>
      </c>
      <c r="H27" s="240">
        <v>0</v>
      </c>
      <c r="I27" s="240">
        <v>0</v>
      </c>
      <c r="J27" s="240">
        <v>0</v>
      </c>
      <c r="K27" s="240">
        <v>0</v>
      </c>
      <c r="L27" s="240">
        <v>0</v>
      </c>
      <c r="M27" s="240">
        <v>0</v>
      </c>
      <c r="N27" s="240">
        <v>0</v>
      </c>
      <c r="O27" s="240">
        <v>0</v>
      </c>
      <c r="P27" s="240">
        <v>0</v>
      </c>
      <c r="Q27" s="240">
        <v>0</v>
      </c>
      <c r="R27" s="240">
        <v>0</v>
      </c>
      <c r="S27" s="240">
        <v>0</v>
      </c>
      <c r="T27" s="240">
        <v>0</v>
      </c>
    </row>
    <row r="28" spans="33:35" ht="5.25" customHeight="1">
      <c r="AG28" s="179" t="s">
        <v>395</v>
      </c>
      <c r="AI28" s="199">
        <f>82/88</f>
        <v>0.9318181818181818</v>
      </c>
    </row>
    <row r="29" spans="1:20" ht="15.75" customHeight="1">
      <c r="A29" s="189"/>
      <c r="B29" s="994" t="s">
        <v>394</v>
      </c>
      <c r="C29" s="994"/>
      <c r="D29" s="994"/>
      <c r="E29" s="994"/>
      <c r="F29" s="994"/>
      <c r="G29" s="994"/>
      <c r="H29" s="190"/>
      <c r="I29" s="190"/>
      <c r="J29" s="191"/>
      <c r="K29" s="190"/>
      <c r="L29" s="1001" t="s">
        <v>394</v>
      </c>
      <c r="M29" s="1001"/>
      <c r="N29" s="1001"/>
      <c r="O29" s="1001"/>
      <c r="P29" s="1001"/>
      <c r="Q29" s="1001"/>
      <c r="R29" s="1001"/>
      <c r="S29" s="1001"/>
      <c r="T29" s="1001"/>
    </row>
    <row r="30" spans="1:20" ht="15" customHeight="1">
      <c r="A30" s="189"/>
      <c r="B30" s="1007" t="s">
        <v>43</v>
      </c>
      <c r="C30" s="1007"/>
      <c r="D30" s="1007"/>
      <c r="E30" s="1007"/>
      <c r="F30" s="1007"/>
      <c r="G30" s="1007"/>
      <c r="H30" s="192"/>
      <c r="I30" s="192"/>
      <c r="J30" s="192"/>
      <c r="K30" s="192"/>
      <c r="L30" s="1010" t="s">
        <v>350</v>
      </c>
      <c r="M30" s="1010"/>
      <c r="N30" s="1010"/>
      <c r="O30" s="1010"/>
      <c r="P30" s="1010"/>
      <c r="Q30" s="1010"/>
      <c r="R30" s="1010"/>
      <c r="S30" s="1010"/>
      <c r="T30" s="1010"/>
    </row>
    <row r="31" spans="1:20" s="329" customFormat="1" ht="18.75">
      <c r="A31" s="327"/>
      <c r="B31" s="1004"/>
      <c r="C31" s="1004"/>
      <c r="D31" s="1004"/>
      <c r="E31" s="1004"/>
      <c r="F31" s="1004"/>
      <c r="G31" s="328"/>
      <c r="H31" s="328"/>
      <c r="I31" s="328"/>
      <c r="J31" s="328"/>
      <c r="K31" s="328"/>
      <c r="L31" s="1005"/>
      <c r="M31" s="1005"/>
      <c r="N31" s="1005"/>
      <c r="O31" s="1005"/>
      <c r="P31" s="1005"/>
      <c r="Q31" s="1005"/>
      <c r="R31" s="1005"/>
      <c r="S31" s="1005"/>
      <c r="T31" s="1005"/>
    </row>
    <row r="32" spans="1:20" s="329" customFormat="1" ht="18.75">
      <c r="A32" s="327"/>
      <c r="B32" s="328"/>
      <c r="C32" s="328"/>
      <c r="D32" s="328"/>
      <c r="E32" s="328"/>
      <c r="F32" s="328"/>
      <c r="G32" s="328"/>
      <c r="H32" s="328"/>
      <c r="I32" s="328"/>
      <c r="J32" s="328"/>
      <c r="K32" s="328"/>
      <c r="L32" s="328"/>
      <c r="M32" s="328"/>
      <c r="N32" s="328"/>
      <c r="O32" s="328"/>
      <c r="P32" s="328"/>
      <c r="Q32" s="328"/>
      <c r="R32" s="328"/>
      <c r="S32" s="328"/>
      <c r="T32" s="328"/>
    </row>
    <row r="33" spans="1:20" s="329" customFormat="1" ht="18.75">
      <c r="A33" s="327"/>
      <c r="B33" s="1126" t="s">
        <v>398</v>
      </c>
      <c r="C33" s="1126"/>
      <c r="D33" s="1126"/>
      <c r="E33" s="1126"/>
      <c r="F33" s="1126"/>
      <c r="G33" s="330"/>
      <c r="H33" s="330"/>
      <c r="I33" s="330"/>
      <c r="J33" s="330"/>
      <c r="K33" s="330"/>
      <c r="L33" s="330"/>
      <c r="M33" s="330"/>
      <c r="N33" s="330"/>
      <c r="O33" s="1126" t="s">
        <v>398</v>
      </c>
      <c r="P33" s="1126"/>
      <c r="Q33" s="1126"/>
      <c r="R33" s="328"/>
      <c r="S33" s="328"/>
      <c r="T33" s="328"/>
    </row>
    <row r="34" spans="1:20" s="193" customFormat="1" ht="18.75" hidden="1">
      <c r="A34" s="244" t="s">
        <v>47</v>
      </c>
      <c r="B34" s="195"/>
      <c r="C34" s="195"/>
      <c r="D34" s="195"/>
      <c r="E34" s="195"/>
      <c r="F34" s="195"/>
      <c r="G34" s="195"/>
      <c r="H34" s="195"/>
      <c r="I34" s="195"/>
      <c r="J34" s="195"/>
      <c r="K34" s="195"/>
      <c r="L34" s="195"/>
      <c r="M34" s="195"/>
      <c r="N34" s="195"/>
      <c r="O34" s="195"/>
      <c r="P34" s="195"/>
      <c r="Q34" s="195"/>
      <c r="R34" s="195"/>
      <c r="S34" s="195"/>
      <c r="T34" s="195"/>
    </row>
    <row r="35" spans="1:20" s="193" customFormat="1" ht="18" customHeight="1" hidden="1">
      <c r="A35" s="197"/>
      <c r="B35" s="288" t="s">
        <v>309</v>
      </c>
      <c r="C35" s="312"/>
      <c r="D35" s="312"/>
      <c r="E35" s="312"/>
      <c r="F35" s="312"/>
      <c r="G35" s="312"/>
      <c r="H35" s="312"/>
      <c r="I35" s="312"/>
      <c r="J35" s="312"/>
      <c r="K35" s="312"/>
      <c r="L35" s="303"/>
      <c r="M35" s="303"/>
      <c r="N35" s="303"/>
      <c r="O35" s="303"/>
      <c r="P35" s="195"/>
      <c r="Q35" s="195"/>
      <c r="R35" s="195"/>
      <c r="S35" s="195"/>
      <c r="T35" s="195"/>
    </row>
    <row r="36" spans="2:20" s="193" customFormat="1" ht="18.75" hidden="1">
      <c r="B36" s="288" t="s">
        <v>310</v>
      </c>
      <c r="C36" s="195"/>
      <c r="D36" s="195"/>
      <c r="E36" s="195"/>
      <c r="F36" s="195"/>
      <c r="G36" s="195"/>
      <c r="H36" s="195"/>
      <c r="I36" s="195"/>
      <c r="J36" s="195"/>
      <c r="K36" s="195"/>
      <c r="L36" s="195"/>
      <c r="M36" s="195"/>
      <c r="N36" s="195"/>
      <c r="O36" s="195"/>
      <c r="P36" s="195"/>
      <c r="Q36" s="195"/>
      <c r="R36" s="195"/>
      <c r="S36" s="195"/>
      <c r="T36" s="195"/>
    </row>
    <row r="37" spans="2:20" s="193" customFormat="1" ht="18.75" hidden="1">
      <c r="B37" s="245" t="s">
        <v>322</v>
      </c>
      <c r="C37" s="195"/>
      <c r="D37" s="195"/>
      <c r="E37" s="195"/>
      <c r="F37" s="195"/>
      <c r="G37" s="195"/>
      <c r="H37" s="195"/>
      <c r="I37" s="195"/>
      <c r="J37" s="195"/>
      <c r="K37" s="195"/>
      <c r="L37" s="195"/>
      <c r="M37" s="195"/>
      <c r="N37" s="195"/>
      <c r="O37" s="195"/>
      <c r="P37" s="195"/>
      <c r="Q37" s="195"/>
      <c r="R37" s="195"/>
      <c r="S37" s="195"/>
      <c r="T37" s="195"/>
    </row>
    <row r="38" spans="2:20" ht="18">
      <c r="B38" s="191"/>
      <c r="C38" s="191"/>
      <c r="D38" s="191"/>
      <c r="E38" s="191"/>
      <c r="F38" s="191"/>
      <c r="G38" s="191"/>
      <c r="H38" s="191"/>
      <c r="I38" s="191"/>
      <c r="J38" s="191"/>
      <c r="K38" s="191"/>
      <c r="L38" s="191"/>
      <c r="M38" s="191"/>
      <c r="N38" s="191"/>
      <c r="O38" s="191"/>
      <c r="P38" s="191"/>
      <c r="Q38" s="191"/>
      <c r="R38" s="191"/>
      <c r="S38" s="191"/>
      <c r="T38" s="191"/>
    </row>
    <row r="39" spans="2:20" ht="18.75">
      <c r="B39" s="877" t="s">
        <v>351</v>
      </c>
      <c r="C39" s="877"/>
      <c r="D39" s="877"/>
      <c r="E39" s="877"/>
      <c r="F39" s="877"/>
      <c r="G39" s="877"/>
      <c r="H39" s="191"/>
      <c r="I39" s="191"/>
      <c r="J39" s="191"/>
      <c r="K39" s="191"/>
      <c r="L39" s="878" t="s">
        <v>352</v>
      </c>
      <c r="M39" s="878"/>
      <c r="N39" s="878"/>
      <c r="O39" s="878"/>
      <c r="P39" s="878"/>
      <c r="Q39" s="878"/>
      <c r="R39" s="878"/>
      <c r="S39" s="878"/>
      <c r="T39" s="878"/>
    </row>
    <row r="40" spans="2:20" ht="18.75">
      <c r="B40" s="191"/>
      <c r="C40" s="191"/>
      <c r="D40" s="191"/>
      <c r="E40" s="191"/>
      <c r="F40" s="191"/>
      <c r="G40" s="191"/>
      <c r="H40" s="310"/>
      <c r="I40" s="191"/>
      <c r="J40" s="191"/>
      <c r="K40" s="191"/>
      <c r="L40" s="191"/>
      <c r="M40" s="191"/>
      <c r="N40" s="191"/>
      <c r="O40" s="191"/>
      <c r="P40" s="191"/>
      <c r="Q40" s="191"/>
      <c r="R40" s="191"/>
      <c r="S40" s="191"/>
      <c r="T40" s="191"/>
    </row>
    <row r="41" spans="2:20" ht="18">
      <c r="B41" s="191"/>
      <c r="C41" s="191"/>
      <c r="D41" s="191"/>
      <c r="E41" s="191"/>
      <c r="F41" s="191"/>
      <c r="G41" s="191"/>
      <c r="H41" s="191"/>
      <c r="I41" s="191"/>
      <c r="J41" s="191"/>
      <c r="K41" s="191"/>
      <c r="L41" s="191"/>
      <c r="M41" s="191"/>
      <c r="N41" s="191"/>
      <c r="O41" s="191"/>
      <c r="P41" s="191"/>
      <c r="Q41" s="191"/>
      <c r="R41" s="191"/>
      <c r="S41" s="191"/>
      <c r="T41" s="191"/>
    </row>
  </sheetData>
  <sheetProtection/>
  <mergeCells count="41">
    <mergeCell ref="A2:D2"/>
    <mergeCell ref="B29:G29"/>
    <mergeCell ref="N9:N10"/>
    <mergeCell ref="O8:T8"/>
    <mergeCell ref="C7:C10"/>
    <mergeCell ref="A12:B12"/>
    <mergeCell ref="B31:F31"/>
    <mergeCell ref="I9:J9"/>
    <mergeCell ref="A11:B11"/>
    <mergeCell ref="D7:D10"/>
    <mergeCell ref="F9:F10"/>
    <mergeCell ref="E8:F8"/>
    <mergeCell ref="E9:E10"/>
    <mergeCell ref="B39:G39"/>
    <mergeCell ref="A14:B14"/>
    <mergeCell ref="C6:D6"/>
    <mergeCell ref="M8:N8"/>
    <mergeCell ref="L39:T39"/>
    <mergeCell ref="B30:G30"/>
    <mergeCell ref="A6:B10"/>
    <mergeCell ref="B33:F33"/>
    <mergeCell ref="L31:T31"/>
    <mergeCell ref="O33:Q33"/>
    <mergeCell ref="A1:D1"/>
    <mergeCell ref="E7:L7"/>
    <mergeCell ref="F1:O4"/>
    <mergeCell ref="O9:P9"/>
    <mergeCell ref="G9:H9"/>
    <mergeCell ref="Q9:R9"/>
    <mergeCell ref="A3:D3"/>
    <mergeCell ref="M9:M10"/>
    <mergeCell ref="K9:L9"/>
    <mergeCell ref="A4:D4"/>
    <mergeCell ref="L30:T30"/>
    <mergeCell ref="M7:T7"/>
    <mergeCell ref="A13:B13"/>
    <mergeCell ref="F5:O5"/>
    <mergeCell ref="E6:T6"/>
    <mergeCell ref="G8:L8"/>
    <mergeCell ref="S9:T9"/>
    <mergeCell ref="L29:T29"/>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Administrator</cp:lastModifiedBy>
  <cp:lastPrinted>2019-01-07T08:24:04Z</cp:lastPrinted>
  <dcterms:created xsi:type="dcterms:W3CDTF">2004-03-07T02:36:29Z</dcterms:created>
  <dcterms:modified xsi:type="dcterms:W3CDTF">2019-01-07T08:35:44Z</dcterms:modified>
  <cp:category/>
  <cp:version/>
  <cp:contentType/>
  <cp:contentStatus/>
</cp:coreProperties>
</file>